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3.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I:\Fjármálasvið\Uppgjör - Samstæða\Factbook\2019\Q3 2019\"/>
    </mc:Choice>
  </mc:AlternateContent>
  <bookViews>
    <workbookView xWindow="7125" yWindow="120" windowWidth="17835" windowHeight="12075" tabRatio="948"/>
  </bookViews>
  <sheets>
    <sheet name="Cover" sheetId="122" r:id="rId1"/>
    <sheet name="KFI 5 Years" sheetId="112" r:id="rId2"/>
    <sheet name="Income statement 5 years" sheetId="108" r:id="rId3"/>
    <sheet name="Balance sheet 5 years" sheetId="109" r:id="rId4"/>
    <sheet name="Net interest income 5 years" sheetId="114" r:id="rId5"/>
    <sheet name="Loans to customers 5 years" sheetId="115" r:id="rId6"/>
    <sheet name="Capital 5 years" sheetId="117" r:id="rId7"/>
    <sheet name="KFI 9 quarters" sheetId="111" r:id="rId8"/>
    <sheet name="Income statement 9 quarters" sheetId="107" r:id="rId9"/>
    <sheet name="Balance sheet 9 quarters" sheetId="110" r:id="rId10"/>
    <sheet name="Net interest income 9 quarters" sheetId="113" r:id="rId11"/>
    <sheet name="Loans to customers 9 - quarters" sheetId="116" r:id="rId12"/>
    <sheet name="Capital 9 quarters" sheetId="121" r:id="rId13"/>
    <sheet name="Disclaimer" sheetId="120" r:id="rId14"/>
    <sheet name="KFI old" sheetId="83" state="hidden" r:id="rId15"/>
    <sheet name="P&amp;L_Q (2) old" sheetId="75" state="hidden" r:id="rId16"/>
    <sheet name="FTE´S old" sheetId="31" state="hidden" r:id="rId17"/>
    <sheet name="LB_Q old" sheetId="61" state="hidden" r:id="rId18"/>
  </sheets>
  <externalReferences>
    <externalReference r:id="rId19"/>
    <externalReference r:id="rId20"/>
    <externalReference r:id="rId21"/>
    <externalReference r:id="rId22"/>
    <externalReference r:id="rId23"/>
    <externalReference r:id="rId24"/>
  </externalReferences>
  <definedNames>
    <definedName name="af" localSheetId="0">[1]Rekstur!$A$3:$H$183</definedName>
    <definedName name="af">[2]Rekstur!$A$3:$H$183</definedName>
    <definedName name="AS2DocOpenMode" hidden="1">"AS2DocumentEdit"</definedName>
    <definedName name="AS2HasNoAutoHeaderFooter">"OFF"</definedName>
    <definedName name="Budgetdiv3" localSheetId="14">#REF!</definedName>
    <definedName name="Budgetdiv3" localSheetId="15">#REF!</definedName>
    <definedName name="CompNameConsol" localSheetId="0">[3]Lookup!$B$500:$B$644</definedName>
    <definedName name="CompNameConsol">[4]Lookup!$B$500:$B$644</definedName>
    <definedName name="ConsolKeys" localSheetId="0">[3]Lookup!$A$453:$A$490</definedName>
    <definedName name="ConsolKeys">[4]Lookup!$A$453:$A$490</definedName>
    <definedName name="curr_date" localSheetId="14">#REF!</definedName>
    <definedName name="curr_date" localSheetId="17">#REF!</definedName>
    <definedName name="curr_date" localSheetId="15">'P&amp;L_Q (2) old'!$O$28</definedName>
    <definedName name="Curr_per" localSheetId="14">#REF!</definedName>
    <definedName name="Curr_per" localSheetId="17">#REF!</definedName>
    <definedName name="Curr_per" localSheetId="15">'P&amp;L_Q (2) old'!#REF!</definedName>
    <definedName name="Current" localSheetId="14">#REF!</definedName>
    <definedName name="Current" localSheetId="17">#REF!</definedName>
    <definedName name="Current" localSheetId="15">'P&amp;L_Q (2) old'!#REF!</definedName>
    <definedName name="match200503">"'200503'!$3:$3"</definedName>
    <definedName name="match200506">"'200506'!$3:$3"</definedName>
    <definedName name="match200509">"'200509'!$3:$3"</definedName>
    <definedName name="period" localSheetId="0">[1]Setup!$C$2</definedName>
    <definedName name="period">[2]Setup!$C$2</definedName>
    <definedName name="Prev_date" localSheetId="14">#REF!</definedName>
    <definedName name="Prev_date" localSheetId="17">#REF!</definedName>
    <definedName name="Prev_date" localSheetId="15">'P&amp;L_Q (2) old'!$O$29</definedName>
    <definedName name="Prev_per" localSheetId="14">#REF!</definedName>
    <definedName name="Prev_per" localSheetId="17">#REF!</definedName>
    <definedName name="Prev_per" localSheetId="15">'P&amp;L_Q (2) old'!#REF!</definedName>
    <definedName name="_xlnm.Print_Area" localSheetId="3">'Balance sheet 5 years'!$A$1:$F$39</definedName>
    <definedName name="_xlnm.Print_Area" localSheetId="9">'Balance sheet 9 quarters'!$A$1:$J$38</definedName>
    <definedName name="_xlnm.Print_Area" localSheetId="6">'Capital 5 years'!$A$1:$F$54</definedName>
    <definedName name="_xlnm.Print_Area" localSheetId="12">'Capital 9 quarters'!$A$1:$J$52</definedName>
    <definedName name="_xlnm.Print_Area" localSheetId="0">Cover!$A$1:$N$70</definedName>
    <definedName name="_xlnm.Print_Area" localSheetId="13">Disclaimer!$A$1:$F$30</definedName>
    <definedName name="_xlnm.Print_Area" localSheetId="2">'Income statement 5 years'!$A$1:$F$35</definedName>
    <definedName name="_xlnm.Print_Area" localSheetId="8">'Income statement 9 quarters'!$A$1:$J$36</definedName>
    <definedName name="_xlnm.Print_Area" localSheetId="1">'KFI 5 Years'!$A$1:$F$46</definedName>
    <definedName name="_xlnm.Print_Area" localSheetId="7">'KFI 9 quarters'!$A$1:$J$48</definedName>
    <definedName name="_xlnm.Print_Area" localSheetId="5">'Loans to customers 5 years'!$A$1:$F$65</definedName>
    <definedName name="_xlnm.Print_Area" localSheetId="11">'Loans to customers 9 - quarters'!$A$2:$J$64</definedName>
    <definedName name="_xlnm.Print_Area" localSheetId="4">'Net interest income 5 years'!$A$1:$F$39</definedName>
    <definedName name="_xlnm.Print_Area" localSheetId="10">'Net interest income 9 quarters'!$A$1:$J$39</definedName>
    <definedName name="_xlnm.Print_Titles" localSheetId="12">'Capital 9 quarters'!$1:$3</definedName>
    <definedName name="_xlnm.Print_Titles" localSheetId="7">'KFI 9 quarters'!$1:$3</definedName>
    <definedName name="_xlnm.Print_Titles" localSheetId="5">'Loans to customers 5 years'!$1:$3</definedName>
    <definedName name="_xlnm.Print_Titles" localSheetId="11">'Loans to customers 9 - quarters'!$2:$4</definedName>
    <definedName name="Rek2010month" localSheetId="0">[5]Month!$A$19:$P$211</definedName>
    <definedName name="Rek2010month">[6]Month!$A$19:$P$211</definedName>
    <definedName name="SAPBEXdnldView" hidden="1">"D9Z76EJ4LY44MMQ1ZKT3FA7OJ"</definedName>
    <definedName name="SAPBEXsysID" hidden="1">"BWP"</definedName>
    <definedName name="uppgjman">3</definedName>
  </definedNames>
  <calcPr calcId="152511"/>
</workbook>
</file>

<file path=xl/calcChain.xml><?xml version="1.0" encoding="utf-8"?>
<calcChain xmlns="http://schemas.openxmlformats.org/spreadsheetml/2006/main">
  <c r="AD6" i="31" l="1"/>
  <c r="AF6" i="31"/>
  <c r="AH6" i="31"/>
  <c r="AI6" i="31"/>
  <c r="I8" i="31"/>
  <c r="I16" i="31" s="1"/>
  <c r="I20" i="31" s="1"/>
  <c r="J8" i="31"/>
  <c r="K8" i="31"/>
  <c r="K16" i="31" s="1"/>
  <c r="K20" i="31" s="1"/>
  <c r="L8" i="31"/>
  <c r="L16" i="31" s="1"/>
  <c r="L20" i="31" s="1"/>
  <c r="L21" i="31" s="1"/>
  <c r="M8" i="31"/>
  <c r="M16" i="31" s="1"/>
  <c r="M20" i="31" s="1"/>
  <c r="M21" i="31" s="1"/>
  <c r="N8" i="31"/>
  <c r="O8" i="31"/>
  <c r="P8" i="31"/>
  <c r="P11" i="31" s="1"/>
  <c r="Q8" i="31"/>
  <c r="Q11" i="31" s="1"/>
  <c r="R8" i="31"/>
  <c r="R11" i="31" s="1"/>
  <c r="S8" i="31"/>
  <c r="AD8" i="31" s="1"/>
  <c r="T8" i="31"/>
  <c r="T11" i="31" s="1"/>
  <c r="T16" i="31" s="1"/>
  <c r="U8" i="31"/>
  <c r="U11" i="31" s="1"/>
  <c r="V8" i="31"/>
  <c r="V11" i="31" s="1"/>
  <c r="W8" i="31"/>
  <c r="X8" i="31"/>
  <c r="X11" i="31" s="1"/>
  <c r="Y8" i="31"/>
  <c r="Y11" i="31" s="1"/>
  <c r="Z8" i="31"/>
  <c r="Z11" i="31" s="1"/>
  <c r="C17" i="31"/>
  <c r="E17" i="31" s="1"/>
  <c r="E6" i="31"/>
  <c r="C8" i="31"/>
  <c r="D8" i="31"/>
  <c r="D11" i="31" s="1"/>
  <c r="D16" i="31" s="1"/>
  <c r="D20" i="31" s="1"/>
  <c r="E12" i="31"/>
  <c r="E13" i="31"/>
  <c r="E14" i="31"/>
  <c r="E15" i="31"/>
  <c r="E18" i="31"/>
  <c r="E19" i="31"/>
  <c r="AE8" i="31" l="1"/>
  <c r="AF8" i="31"/>
  <c r="AJ6" i="31"/>
  <c r="AJ7" i="31" s="1"/>
  <c r="W11" i="31"/>
  <c r="W16" i="31" s="1"/>
  <c r="W20" i="31" s="1"/>
  <c r="S11" i="31"/>
  <c r="S16" i="31" s="1"/>
  <c r="S20" i="31" s="1"/>
  <c r="S21" i="31" s="1"/>
  <c r="O11" i="31"/>
  <c r="O16" i="31" s="1"/>
  <c r="O20" i="31" s="1"/>
  <c r="X16" i="31"/>
  <c r="X20" i="31" s="1"/>
  <c r="X21" i="31" s="1"/>
  <c r="AG8" i="31"/>
  <c r="P16" i="31"/>
  <c r="P20" i="31" s="1"/>
  <c r="P21" i="31" s="1"/>
  <c r="Y16" i="31"/>
  <c r="Y20" i="31" s="1"/>
  <c r="U16" i="31"/>
  <c r="U20" i="31" s="1"/>
  <c r="U21" i="31" s="1"/>
  <c r="Q16" i="31"/>
  <c r="Q20" i="31" s="1"/>
  <c r="Q21" i="31" s="1"/>
  <c r="T20" i="31"/>
  <c r="Z16" i="31"/>
  <c r="Z20" i="31" s="1"/>
  <c r="V16" i="31"/>
  <c r="V20" i="31" s="1"/>
  <c r="V21" i="31" s="1"/>
  <c r="R16" i="31"/>
  <c r="R20" i="31" s="1"/>
  <c r="R21" i="31" s="1"/>
  <c r="N16" i="31"/>
  <c r="N20" i="31" s="1"/>
  <c r="N21" i="31" s="1"/>
  <c r="J16" i="31"/>
  <c r="J20" i="31" s="1"/>
  <c r="E8" i="31"/>
  <c r="C11" i="31"/>
  <c r="E11" i="31" s="1"/>
  <c r="E7" i="31"/>
  <c r="AD16" i="31" l="1"/>
  <c r="W21" i="31"/>
  <c r="AF20" i="31"/>
  <c r="AI20" i="31" s="1"/>
  <c r="AE20" i="31"/>
  <c r="AG20" i="31"/>
  <c r="O21" i="31"/>
  <c r="AD20" i="31"/>
  <c r="X22" i="31"/>
  <c r="T21" i="31"/>
  <c r="T22" i="31"/>
  <c r="C16" i="31"/>
  <c r="E16" i="31" l="1"/>
  <c r="C20" i="31"/>
  <c r="E20" i="31" l="1"/>
  <c r="D21" i="31"/>
  <c r="K176" i="61" l="1"/>
  <c r="S176" i="61" s="1"/>
  <c r="K175" i="61"/>
  <c r="S175" i="61" s="1"/>
  <c r="H175" i="61"/>
  <c r="Q148" i="61"/>
  <c r="P148" i="61"/>
  <c r="O148" i="61"/>
  <c r="R132" i="61"/>
  <c r="Q123" i="61"/>
  <c r="Q136" i="61" s="1"/>
  <c r="P123" i="61"/>
  <c r="P136" i="61" s="1"/>
  <c r="Q149" i="61" l="1"/>
  <c r="P149" i="61"/>
  <c r="K177" i="61"/>
  <c r="S177" i="61" s="1"/>
  <c r="J89" i="61"/>
  <c r="W47" i="61"/>
  <c r="V47" i="61"/>
  <c r="V29" i="61"/>
  <c r="K89" i="61"/>
  <c r="K88" i="61"/>
  <c r="W19" i="61"/>
  <c r="V19" i="61"/>
  <c r="V10" i="61"/>
  <c r="J88" i="61"/>
  <c r="K75" i="61"/>
  <c r="K79" i="61" s="1"/>
  <c r="V21" i="61" l="1"/>
  <c r="K80" i="61"/>
  <c r="K78" i="61"/>
  <c r="W10" i="61"/>
  <c r="W21" i="61" s="1"/>
  <c r="K90" i="61"/>
  <c r="K93" i="61" s="1"/>
  <c r="J90" i="61"/>
  <c r="J93" i="61" s="1"/>
  <c r="W29" i="61"/>
  <c r="K81" i="61" l="1"/>
  <c r="K94" i="61"/>
  <c r="K95" i="61" s="1"/>
  <c r="J94" i="61"/>
  <c r="J95" i="61" s="1"/>
  <c r="J75" i="61" l="1"/>
  <c r="J80" i="61" l="1"/>
  <c r="J78" i="61"/>
  <c r="J79" i="61"/>
  <c r="J81" i="61" l="1"/>
  <c r="D21" i="75" l="1"/>
  <c r="O10" i="75"/>
  <c r="D17" i="75" l="1"/>
  <c r="D16" i="75"/>
  <c r="D15" i="75"/>
  <c r="D11" i="75"/>
  <c r="D7" i="75" l="1"/>
  <c r="E17" i="75"/>
  <c r="E16" i="75"/>
  <c r="E15" i="75"/>
  <c r="E12" i="75"/>
  <c r="E11" i="75"/>
  <c r="E13" i="75"/>
  <c r="E9" i="75"/>
  <c r="E8" i="75"/>
  <c r="E7" i="75"/>
  <c r="E6" i="75"/>
  <c r="E5" i="75"/>
  <c r="E10" i="75" l="1"/>
  <c r="E14" i="75" l="1"/>
  <c r="E18" i="75" s="1"/>
  <c r="P124" i="61" l="1"/>
  <c r="P125" i="61" l="1"/>
  <c r="P157" i="61"/>
  <c r="P163" i="61"/>
  <c r="P160" i="61"/>
  <c r="P154" i="61"/>
  <c r="P156" i="61"/>
  <c r="P161" i="61"/>
  <c r="P155" i="61"/>
  <c r="P159" i="61"/>
  <c r="P158" i="61"/>
  <c r="P131" i="61"/>
  <c r="P132" i="61" s="1"/>
  <c r="P169" i="61" s="1"/>
  <c r="I176" i="61" l="1"/>
  <c r="Q176" i="61" s="1"/>
  <c r="I175" i="61"/>
  <c r="P171" i="61"/>
  <c r="P170" i="61" s="1"/>
  <c r="P152" i="61"/>
  <c r="P165" i="61"/>
  <c r="P166" i="61" l="1"/>
  <c r="Q175" i="61"/>
  <c r="I177" i="61"/>
  <c r="Q177" i="61" s="1"/>
  <c r="O37" i="83" l="1"/>
  <c r="D8" i="75" l="1"/>
  <c r="C17" i="75"/>
  <c r="N17" i="75" s="1"/>
  <c r="C7" i="75"/>
  <c r="N7" i="75" s="1"/>
  <c r="C15" i="75"/>
  <c r="N15" i="75" s="1"/>
  <c r="C16" i="75"/>
  <c r="N16" i="75" s="1"/>
  <c r="C11" i="75"/>
  <c r="N11" i="75" s="1"/>
  <c r="C21" i="75"/>
  <c r="D6" i="75"/>
  <c r="D9" i="75" l="1"/>
  <c r="C12" i="75"/>
  <c r="D12" i="75"/>
  <c r="D5" i="75"/>
  <c r="C9" i="75"/>
  <c r="C8" i="75"/>
  <c r="N8" i="75" s="1"/>
  <c r="C6" i="75"/>
  <c r="N6" i="75" s="1"/>
  <c r="C13" i="75"/>
  <c r="N9" i="75" l="1"/>
  <c r="N12" i="75"/>
  <c r="D13" i="75"/>
  <c r="D10" i="75" l="1"/>
  <c r="N13" i="75"/>
  <c r="C10" i="75"/>
  <c r="C14" i="75" s="1"/>
  <c r="D14" i="75" l="1"/>
  <c r="D18" i="75" s="1"/>
  <c r="C18" i="75" l="1"/>
  <c r="D20" i="75" l="1"/>
  <c r="C20" i="75"/>
  <c r="C1" i="120" l="1"/>
  <c r="D1" i="120" s="1"/>
  <c r="E1" i="120" s="1"/>
  <c r="F1" i="120" s="1"/>
  <c r="D224" i="61" l="1"/>
  <c r="O130" i="61"/>
  <c r="H176" i="61"/>
  <c r="H177" i="61" l="1"/>
  <c r="M37" i="83" l="1"/>
  <c r="M51" i="83" s="1"/>
  <c r="M66" i="83" s="1"/>
  <c r="M81" i="83" s="1"/>
  <c r="M95" i="83" s="1"/>
  <c r="M109" i="83" s="1"/>
  <c r="M123" i="83" s="1"/>
  <c r="M137" i="83" s="1"/>
  <c r="M151" i="83" s="1"/>
  <c r="M165" i="83" s="1"/>
  <c r="M179" i="83" s="1"/>
  <c r="M25" i="83"/>
  <c r="M237" i="83" l="1"/>
  <c r="M243" i="83" s="1"/>
  <c r="M193" i="83"/>
  <c r="M17" i="83"/>
  <c r="M166" i="83" s="1"/>
  <c r="M18" i="83"/>
  <c r="M180" i="83" s="1"/>
  <c r="M20" i="83"/>
  <c r="M194" i="83" s="1"/>
  <c r="M19" i="83"/>
  <c r="M196" i="83" s="1"/>
  <c r="M195" i="83" l="1"/>
  <c r="H24" i="75" l="1"/>
  <c r="K25" i="75"/>
  <c r="K26" i="75"/>
  <c r="K27" i="75"/>
  <c r="K28" i="75"/>
  <c r="K29" i="75"/>
  <c r="K30" i="75"/>
  <c r="K31" i="75"/>
  <c r="K32" i="75"/>
  <c r="K33" i="75"/>
  <c r="K34" i="75"/>
  <c r="K35" i="75"/>
  <c r="K36" i="75"/>
  <c r="K37" i="75"/>
  <c r="K38" i="75"/>
  <c r="I39" i="75"/>
  <c r="K39" i="75"/>
  <c r="K40" i="75"/>
  <c r="K24" i="75"/>
  <c r="G24" i="75"/>
  <c r="I24" i="75"/>
  <c r="F24" i="75"/>
  <c r="O165" i="61" l="1"/>
  <c r="N124" i="61"/>
  <c r="G17" i="75" l="1"/>
  <c r="G16" i="75"/>
  <c r="G15" i="75"/>
  <c r="G12" i="75"/>
  <c r="G11" i="75"/>
  <c r="G9" i="75"/>
  <c r="G8" i="75"/>
  <c r="G7" i="75"/>
  <c r="G6" i="75"/>
  <c r="G5" i="75"/>
  <c r="I9" i="75" l="1"/>
  <c r="J9" i="75"/>
  <c r="I16" i="75"/>
  <c r="J16" i="75"/>
  <c r="I6" i="75"/>
  <c r="J6" i="75"/>
  <c r="I11" i="75"/>
  <c r="J11" i="75"/>
  <c r="I17" i="75"/>
  <c r="J17" i="75"/>
  <c r="I7" i="75"/>
  <c r="J7" i="75"/>
  <c r="I12" i="75"/>
  <c r="J12" i="75"/>
  <c r="I8" i="75"/>
  <c r="J8" i="75"/>
  <c r="I15" i="75"/>
  <c r="J15" i="75"/>
  <c r="O124" i="61"/>
  <c r="O131" i="61" s="1"/>
  <c r="M14" i="83" l="1"/>
  <c r="M67" i="83" s="1"/>
  <c r="O132" i="61"/>
  <c r="O169" i="61" s="1"/>
  <c r="M15" i="83" l="1"/>
  <c r="M110" i="83" s="1"/>
  <c r="M12" i="83"/>
  <c r="M152" i="83" s="1"/>
  <c r="L244" i="83"/>
  <c r="L238" i="83"/>
  <c r="I224" i="83" l="1"/>
  <c r="H224" i="83"/>
  <c r="D217" i="61" l="1"/>
  <c r="L17" i="83" l="1"/>
  <c r="K25" i="83" l="1"/>
  <c r="L25" i="83"/>
  <c r="D22" i="83"/>
  <c r="E22" i="83"/>
  <c r="F22" i="83"/>
  <c r="G22" i="83"/>
  <c r="H22" i="83"/>
  <c r="I22" i="83"/>
  <c r="J22" i="83"/>
  <c r="K22" i="83"/>
  <c r="L22" i="83"/>
  <c r="D23" i="83"/>
  <c r="E23" i="83"/>
  <c r="F23" i="83"/>
  <c r="G23" i="83"/>
  <c r="H23" i="83"/>
  <c r="I23" i="83"/>
  <c r="J23" i="83"/>
  <c r="K23" i="83"/>
  <c r="L23" i="83"/>
  <c r="C23" i="83"/>
  <c r="C22" i="83"/>
  <c r="L27" i="83" l="1"/>
  <c r="K24" i="83"/>
  <c r="G24" i="83"/>
  <c r="J24" i="83"/>
  <c r="F24" i="83"/>
  <c r="I24" i="83"/>
  <c r="E24" i="83"/>
  <c r="L24" i="83"/>
  <c r="H24" i="83"/>
  <c r="D24" i="83"/>
  <c r="E174" i="61" l="1"/>
  <c r="D174" i="61"/>
  <c r="X72" i="31" l="1"/>
  <c r="G89" i="61" l="1"/>
  <c r="G88" i="61"/>
  <c r="D83" i="61"/>
  <c r="G83" i="61"/>
  <c r="G90" i="61" l="1"/>
  <c r="G94" i="61" s="1"/>
  <c r="E83" i="61"/>
  <c r="F83" i="61"/>
  <c r="F74" i="61"/>
  <c r="F73" i="61"/>
  <c r="F72" i="61"/>
  <c r="E75" i="61"/>
  <c r="E78" i="61" s="1"/>
  <c r="D75" i="61"/>
  <c r="D79" i="61" s="1"/>
  <c r="C75" i="61"/>
  <c r="C79" i="61" s="1"/>
  <c r="C78" i="61" l="1"/>
  <c r="G93" i="61"/>
  <c r="D78" i="61"/>
  <c r="C80" i="61"/>
  <c r="H17" i="75" l="1"/>
  <c r="H16" i="75"/>
  <c r="H15" i="75"/>
  <c r="H12" i="75"/>
  <c r="H11" i="75"/>
  <c r="H9" i="75"/>
  <c r="H8" i="75"/>
  <c r="H7" i="75"/>
  <c r="H6" i="75"/>
  <c r="H5" i="75"/>
  <c r="H20" i="83"/>
  <c r="H194" i="83" s="1"/>
  <c r="I20" i="83"/>
  <c r="I194" i="83" s="1"/>
  <c r="U194" i="83" s="1"/>
  <c r="J20" i="83"/>
  <c r="J194" i="83" s="1"/>
  <c r="K20" i="83"/>
  <c r="K194" i="83" s="1"/>
  <c r="T194" i="83" s="1"/>
  <c r="L20" i="83"/>
  <c r="L194" i="83" s="1"/>
  <c r="G20" i="83"/>
  <c r="G194" i="83" s="1"/>
  <c r="S194" i="83" s="1"/>
  <c r="E20" i="83"/>
  <c r="E194" i="83" s="1"/>
  <c r="F20" i="83"/>
  <c r="F194" i="83" s="1"/>
  <c r="D20" i="83"/>
  <c r="D194" i="83" s="1"/>
  <c r="M23" i="83" l="1"/>
  <c r="M27" i="83" s="1"/>
  <c r="L18" i="83" l="1"/>
  <c r="L19" i="83"/>
  <c r="K19" i="83"/>
  <c r="L37" i="83" l="1"/>
  <c r="L51" i="83" s="1"/>
  <c r="L66" i="83" s="1"/>
  <c r="L81" i="83" s="1"/>
  <c r="N37" i="83"/>
  <c r="N51" i="83" s="1"/>
  <c r="N66" i="83" s="1"/>
  <c r="N81" i="83" s="1"/>
  <c r="N95" i="83" s="1"/>
  <c r="N109" i="83" s="1"/>
  <c r="N123" i="83" s="1"/>
  <c r="N137" i="83" s="1"/>
  <c r="N151" i="83" s="1"/>
  <c r="N165" i="83" s="1"/>
  <c r="N179" i="83" s="1"/>
  <c r="K12" i="83"/>
  <c r="K10" i="83"/>
  <c r="L10" i="83"/>
  <c r="K7" i="83"/>
  <c r="K6" i="83"/>
  <c r="K5" i="83"/>
  <c r="N193" i="83" l="1"/>
  <c r="N237" i="83"/>
  <c r="N243" i="83" s="1"/>
  <c r="M148" i="61" l="1"/>
  <c r="N148" i="61"/>
  <c r="M123" i="61"/>
  <c r="M124" i="61"/>
  <c r="M131" i="61" s="1"/>
  <c r="S47" i="61"/>
  <c r="R47" i="61"/>
  <c r="S29" i="61"/>
  <c r="R19" i="61"/>
  <c r="S19" i="61"/>
  <c r="S10" i="61"/>
  <c r="S21" i="61" l="1"/>
  <c r="M132" i="61"/>
  <c r="L15" i="83" l="1"/>
  <c r="L12" i="83"/>
  <c r="L209" i="83"/>
  <c r="L14" i="83"/>
  <c r="L67" i="83" s="1"/>
  <c r="M7" i="83" l="1"/>
  <c r="M52" i="83" s="1"/>
  <c r="T19" i="61" l="1"/>
  <c r="X25" i="31" l="1"/>
  <c r="D252" i="61"/>
  <c r="M241" i="61"/>
  <c r="C248" i="61" s="1"/>
  <c r="L241" i="61"/>
  <c r="C247" i="61" s="1"/>
  <c r="K241" i="61"/>
  <c r="C246" i="61" s="1"/>
  <c r="J241" i="61"/>
  <c r="C245" i="61" s="1"/>
  <c r="H241" i="61"/>
  <c r="N240" i="61"/>
  <c r="G240" i="61"/>
  <c r="I240" i="61" s="1"/>
  <c r="N239" i="61"/>
  <c r="G239" i="61"/>
  <c r="I239" i="61" s="1"/>
  <c r="N238" i="61"/>
  <c r="G238" i="61"/>
  <c r="I238" i="61" s="1"/>
  <c r="N237" i="61"/>
  <c r="G237" i="61"/>
  <c r="I237" i="61" s="1"/>
  <c r="N236" i="61"/>
  <c r="G236" i="61"/>
  <c r="I236" i="61" s="1"/>
  <c r="N235" i="61"/>
  <c r="G235" i="61"/>
  <c r="I235" i="61" s="1"/>
  <c r="N234" i="61"/>
  <c r="G234" i="61"/>
  <c r="I234" i="61" s="1"/>
  <c r="N233" i="61"/>
  <c r="F241" i="61"/>
  <c r="G233" i="61"/>
  <c r="I233" i="61" s="1"/>
  <c r="N232" i="61"/>
  <c r="G232" i="61"/>
  <c r="I232" i="61" s="1"/>
  <c r="N231" i="61"/>
  <c r="G231" i="61"/>
  <c r="I231" i="61" s="1"/>
  <c r="N230" i="61"/>
  <c r="E241" i="61"/>
  <c r="D241" i="61"/>
  <c r="G230" i="61"/>
  <c r="L124" i="61"/>
  <c r="M135" i="61"/>
  <c r="M129" i="61"/>
  <c r="T35" i="61"/>
  <c r="T26" i="61"/>
  <c r="T13" i="61"/>
  <c r="R4" i="61"/>
  <c r="R8" i="61"/>
  <c r="R10" i="61" l="1"/>
  <c r="R21" i="61" s="1"/>
  <c r="N241" i="61"/>
  <c r="M136" i="61"/>
  <c r="M149" i="61" s="1"/>
  <c r="O234" i="61"/>
  <c r="P234" i="61" s="1"/>
  <c r="O231" i="61"/>
  <c r="P231" i="61" s="1"/>
  <c r="O235" i="61"/>
  <c r="P235" i="61" s="1"/>
  <c r="O239" i="61"/>
  <c r="P239" i="61" s="1"/>
  <c r="G241" i="61"/>
  <c r="I230" i="61"/>
  <c r="O238" i="61"/>
  <c r="P238" i="61" s="1"/>
  <c r="O232" i="61"/>
  <c r="P232" i="61" s="1"/>
  <c r="O236" i="61"/>
  <c r="P236" i="61" s="1"/>
  <c r="O240" i="61"/>
  <c r="P240" i="61" s="1"/>
  <c r="O233" i="61"/>
  <c r="P233" i="61" s="1"/>
  <c r="O237" i="61"/>
  <c r="P237" i="61" s="1"/>
  <c r="C241" i="61"/>
  <c r="K27" i="83"/>
  <c r="K9" i="83"/>
  <c r="K14" i="83"/>
  <c r="K15" i="83"/>
  <c r="K17" i="83"/>
  <c r="K18" i="83"/>
  <c r="L95" i="83"/>
  <c r="L109" i="83" s="1"/>
  <c r="L123" i="83" s="1"/>
  <c r="L137" i="83" s="1"/>
  <c r="L151" i="83" s="1"/>
  <c r="L165" i="83" s="1"/>
  <c r="L179" i="83" s="1"/>
  <c r="L193" i="83" l="1"/>
  <c r="L208" i="83" s="1"/>
  <c r="L237" i="83"/>
  <c r="L243" i="83" s="1"/>
  <c r="X27" i="31"/>
  <c r="X26" i="31" s="1"/>
  <c r="Q237" i="61"/>
  <c r="R236" i="61"/>
  <c r="Q234" i="61"/>
  <c r="R234" i="61"/>
  <c r="Q236" i="61"/>
  <c r="Q231" i="61"/>
  <c r="R232" i="61"/>
  <c r="R231" i="61"/>
  <c r="R238" i="61"/>
  <c r="Q240" i="61"/>
  <c r="I241" i="61"/>
  <c r="C249" i="61" s="1"/>
  <c r="O230" i="61"/>
  <c r="Q230" i="61" s="1"/>
  <c r="Q239" i="61"/>
  <c r="R233" i="61"/>
  <c r="R237" i="61"/>
  <c r="Q233" i="61"/>
  <c r="R240" i="61"/>
  <c r="Q238" i="61"/>
  <c r="R239" i="61"/>
  <c r="Q235" i="61"/>
  <c r="Q232" i="61"/>
  <c r="R235" i="61"/>
  <c r="L26" i="83"/>
  <c r="L138" i="83" s="1"/>
  <c r="C250" i="61" l="1"/>
  <c r="G75" i="61"/>
  <c r="P230" i="61"/>
  <c r="O241" i="61"/>
  <c r="P241" i="61" s="1"/>
  <c r="R230" i="61"/>
  <c r="G78" i="61" l="1"/>
  <c r="G79" i="61"/>
  <c r="G80" i="61"/>
  <c r="Q241" i="61"/>
  <c r="G81" i="61" l="1"/>
  <c r="M10" i="83" l="1"/>
  <c r="M96" i="83" s="1"/>
  <c r="L7" i="83"/>
  <c r="L52" i="83" s="1"/>
  <c r="K209" i="83" l="1"/>
  <c r="S96" i="83"/>
  <c r="S97" i="83" l="1"/>
  <c r="S98" i="83" s="1"/>
  <c r="D139" i="61" l="1"/>
  <c r="E139" i="61"/>
  <c r="F139" i="61"/>
  <c r="G139" i="61"/>
  <c r="H139" i="61"/>
  <c r="I139" i="61"/>
  <c r="J139" i="61"/>
  <c r="L148" i="61" l="1"/>
  <c r="E79" i="61" l="1"/>
  <c r="D90" i="61" l="1"/>
  <c r="E90" i="61"/>
  <c r="D80" i="61"/>
  <c r="E80" i="61"/>
  <c r="E93" i="61" l="1"/>
  <c r="E94" i="61"/>
  <c r="D94" i="61"/>
  <c r="D93" i="61"/>
  <c r="D81" i="61"/>
  <c r="F90" i="61"/>
  <c r="E81" i="61"/>
  <c r="J37" i="83"/>
  <c r="J51" i="83" s="1"/>
  <c r="J66" i="83" s="1"/>
  <c r="K37" i="83"/>
  <c r="E95" i="61" l="1"/>
  <c r="D95" i="61"/>
  <c r="K51" i="83"/>
  <c r="K66" i="83" s="1"/>
  <c r="J81" i="83"/>
  <c r="J95" i="83" s="1"/>
  <c r="J109" i="83" s="1"/>
  <c r="J123" i="83" s="1"/>
  <c r="J137" i="83" s="1"/>
  <c r="J151" i="83" s="1"/>
  <c r="J165" i="83" s="1"/>
  <c r="J179" i="83" s="1"/>
  <c r="F93" i="61"/>
  <c r="F94" i="61"/>
  <c r="F75" i="61"/>
  <c r="J193" i="83" l="1"/>
  <c r="J208" i="83" s="1"/>
  <c r="J237" i="83"/>
  <c r="J243" i="83" s="1"/>
  <c r="F95" i="61"/>
  <c r="K81" i="83"/>
  <c r="K95" i="83" s="1"/>
  <c r="K109" i="83" s="1"/>
  <c r="K123" i="83" s="1"/>
  <c r="K137" i="83" s="1"/>
  <c r="K151" i="83" s="1"/>
  <c r="K165" i="83" s="1"/>
  <c r="K179" i="83" s="1"/>
  <c r="G95" i="61"/>
  <c r="J25" i="83"/>
  <c r="J27" i="83" s="1"/>
  <c r="J19" i="83"/>
  <c r="J196" i="83" s="1"/>
  <c r="J195" i="83" s="1"/>
  <c r="J18" i="83"/>
  <c r="J180" i="83" s="1"/>
  <c r="J17" i="83"/>
  <c r="J166" i="83" s="1"/>
  <c r="J15" i="83"/>
  <c r="J110" i="83" s="1"/>
  <c r="J14" i="83"/>
  <c r="J67" i="83" s="1"/>
  <c r="J12" i="83"/>
  <c r="J152" i="83" s="1"/>
  <c r="J10" i="83"/>
  <c r="J96" i="83" s="1"/>
  <c r="J6" i="83"/>
  <c r="J124" i="83" s="1"/>
  <c r="J5" i="83"/>
  <c r="J38" i="83" s="1"/>
  <c r="K193" i="83" l="1"/>
  <c r="K208" i="83" s="1"/>
  <c r="K237" i="83"/>
  <c r="K243" i="83" s="1"/>
  <c r="J26" i="83"/>
  <c r="K26" i="83"/>
  <c r="F81" i="61"/>
  <c r="J138" i="83" l="1"/>
  <c r="J9" i="83" l="1"/>
  <c r="J82" i="83" s="1"/>
  <c r="AK19" i="31" l="1"/>
  <c r="AK15" i="31"/>
  <c r="N198" i="61" l="1"/>
  <c r="N199" i="61"/>
  <c r="N200" i="61"/>
  <c r="N201" i="61"/>
  <c r="N202" i="61"/>
  <c r="N203" i="61"/>
  <c r="N204" i="61"/>
  <c r="N205" i="61"/>
  <c r="N206" i="61"/>
  <c r="N207" i="61"/>
  <c r="J208" i="61"/>
  <c r="K208" i="61"/>
  <c r="L208" i="61"/>
  <c r="M208" i="61"/>
  <c r="N197" i="61"/>
  <c r="H208" i="61"/>
  <c r="N208" i="61" l="1"/>
  <c r="M157" i="61" l="1"/>
  <c r="M163" i="61" l="1"/>
  <c r="M161" i="61"/>
  <c r="M156" i="61"/>
  <c r="M160" i="61"/>
  <c r="M154" i="61"/>
  <c r="M159" i="61"/>
  <c r="M125" i="61"/>
  <c r="G29" i="75"/>
  <c r="G35" i="75"/>
  <c r="G37" i="75"/>
  <c r="O21" i="75"/>
  <c r="G41" i="75" s="1"/>
  <c r="G26" i="75"/>
  <c r="G32" i="75"/>
  <c r="G33" i="75"/>
  <c r="G36" i="75"/>
  <c r="O20" i="75"/>
  <c r="G40" i="75" s="1"/>
  <c r="G25" i="75"/>
  <c r="G28" i="75"/>
  <c r="G30" i="75"/>
  <c r="J148" i="61"/>
  <c r="D148" i="61"/>
  <c r="E148" i="61"/>
  <c r="F148" i="61"/>
  <c r="G148" i="61"/>
  <c r="H148" i="61"/>
  <c r="I148" i="61"/>
  <c r="K139" i="61"/>
  <c r="K148" i="61" s="1"/>
  <c r="C139" i="61"/>
  <c r="C148" i="61" s="1"/>
  <c r="C123" i="61"/>
  <c r="C136" i="61" s="1"/>
  <c r="M165" i="61" l="1"/>
  <c r="M152" i="61"/>
  <c r="M171" i="61"/>
  <c r="M169" i="61"/>
  <c r="F175" i="61" s="1"/>
  <c r="K138" i="83"/>
  <c r="S138" i="83" s="1"/>
  <c r="C149" i="61"/>
  <c r="E124" i="61"/>
  <c r="F124" i="61"/>
  <c r="G124" i="61"/>
  <c r="H124" i="61"/>
  <c r="I124" i="61"/>
  <c r="J124" i="61"/>
  <c r="K124" i="61"/>
  <c r="D124" i="61"/>
  <c r="C124" i="61"/>
  <c r="L123" i="61"/>
  <c r="L136" i="61" s="1"/>
  <c r="L149" i="61" s="1"/>
  <c r="K123" i="61"/>
  <c r="K136" i="61" s="1"/>
  <c r="K149" i="61" s="1"/>
  <c r="J123" i="61"/>
  <c r="J136" i="61" s="1"/>
  <c r="J149" i="61" s="1"/>
  <c r="I123" i="61"/>
  <c r="I136" i="61" s="1"/>
  <c r="I149" i="61" s="1"/>
  <c r="H123" i="61"/>
  <c r="H136" i="61" s="1"/>
  <c r="H149" i="61" s="1"/>
  <c r="G123" i="61"/>
  <c r="G136" i="61" s="1"/>
  <c r="G149" i="61" s="1"/>
  <c r="F123" i="61"/>
  <c r="F136" i="61" s="1"/>
  <c r="F149" i="61" s="1"/>
  <c r="E123" i="61"/>
  <c r="E136" i="61" s="1"/>
  <c r="E149" i="61" s="1"/>
  <c r="D123" i="61"/>
  <c r="D136" i="61" s="1"/>
  <c r="D149" i="61" s="1"/>
  <c r="F177" i="61" l="1"/>
  <c r="M170" i="61"/>
  <c r="F176" i="61" s="1"/>
  <c r="M166" i="61"/>
  <c r="L157" i="61"/>
  <c r="L154" i="61"/>
  <c r="L159" i="61"/>
  <c r="L163" i="61"/>
  <c r="L160" i="61"/>
  <c r="L161" i="61"/>
  <c r="J131" i="61"/>
  <c r="J132" i="61" s="1"/>
  <c r="J169" i="61" s="1"/>
  <c r="J156" i="61"/>
  <c r="J159" i="61"/>
  <c r="J160" i="61"/>
  <c r="J161" i="61"/>
  <c r="J163" i="61"/>
  <c r="J154" i="61"/>
  <c r="F131" i="61"/>
  <c r="F132" i="61" s="1"/>
  <c r="F169" i="61" s="1"/>
  <c r="F156" i="61"/>
  <c r="F159" i="61"/>
  <c r="F160" i="61"/>
  <c r="F161" i="61"/>
  <c r="F163" i="61"/>
  <c r="F154" i="61"/>
  <c r="I131" i="61"/>
  <c r="I132" i="61" s="1"/>
  <c r="I169" i="61" s="1"/>
  <c r="I156" i="61"/>
  <c r="I159" i="61"/>
  <c r="I160" i="61"/>
  <c r="I161" i="61"/>
  <c r="I163" i="61"/>
  <c r="I154" i="61"/>
  <c r="K131" i="61"/>
  <c r="K132" i="61" s="1"/>
  <c r="K169" i="61" s="1"/>
  <c r="K156" i="61"/>
  <c r="K159" i="61"/>
  <c r="K160" i="61"/>
  <c r="K161" i="61"/>
  <c r="K163" i="61"/>
  <c r="K154" i="61"/>
  <c r="G131" i="61"/>
  <c r="G132" i="61" s="1"/>
  <c r="G169" i="61" s="1"/>
  <c r="G156" i="61"/>
  <c r="G159" i="61"/>
  <c r="G160" i="61"/>
  <c r="G161" i="61"/>
  <c r="G163" i="61"/>
  <c r="G154" i="61"/>
  <c r="C131" i="61"/>
  <c r="C132" i="61" s="1"/>
  <c r="C159" i="61"/>
  <c r="C154" i="61"/>
  <c r="C160" i="61"/>
  <c r="C161" i="61"/>
  <c r="C156" i="61"/>
  <c r="C163" i="61"/>
  <c r="D131" i="61"/>
  <c r="D132" i="61" s="1"/>
  <c r="D154" i="61"/>
  <c r="D156" i="61"/>
  <c r="D159" i="61"/>
  <c r="D160" i="61"/>
  <c r="D161" i="61"/>
  <c r="D163" i="61"/>
  <c r="E131" i="61"/>
  <c r="E132" i="61" s="1"/>
  <c r="E169" i="61" s="1"/>
  <c r="E156" i="61"/>
  <c r="E159" i="61"/>
  <c r="E160" i="61"/>
  <c r="E161" i="61"/>
  <c r="E163" i="61"/>
  <c r="E154" i="61"/>
  <c r="H131" i="61"/>
  <c r="H132" i="61" s="1"/>
  <c r="H154" i="61"/>
  <c r="H156" i="61"/>
  <c r="H159" i="61"/>
  <c r="H160" i="61"/>
  <c r="H161" i="61"/>
  <c r="H163" i="61"/>
  <c r="L156" i="61"/>
  <c r="L131" i="61"/>
  <c r="C125" i="61"/>
  <c r="L125" i="61"/>
  <c r="H125" i="61"/>
  <c r="K125" i="61"/>
  <c r="G125" i="61"/>
  <c r="J125" i="61"/>
  <c r="F125" i="61"/>
  <c r="D125" i="61"/>
  <c r="D171" i="61" s="1"/>
  <c r="I125" i="61"/>
  <c r="E125" i="61"/>
  <c r="C177" i="61" l="1"/>
  <c r="N177" i="61" s="1"/>
  <c r="H171" i="61"/>
  <c r="L171" i="61"/>
  <c r="D245" i="61"/>
  <c r="D246" i="61"/>
  <c r="D247" i="61"/>
  <c r="D248" i="61"/>
  <c r="D249" i="61"/>
  <c r="H169" i="61"/>
  <c r="D175" i="61" s="1"/>
  <c r="O175" i="61" s="1"/>
  <c r="D169" i="61"/>
  <c r="C175" i="61" s="1"/>
  <c r="N175" i="61" s="1"/>
  <c r="L132" i="61"/>
  <c r="E165" i="61"/>
  <c r="K165" i="61"/>
  <c r="L165" i="61"/>
  <c r="E152" i="61"/>
  <c r="E171" i="61"/>
  <c r="E170" i="61" s="1"/>
  <c r="I152" i="61"/>
  <c r="I171" i="61"/>
  <c r="I170" i="61" s="1"/>
  <c r="G152" i="61"/>
  <c r="G171" i="61"/>
  <c r="G170" i="61" s="1"/>
  <c r="C152" i="61"/>
  <c r="C171" i="61"/>
  <c r="J152" i="61"/>
  <c r="J171" i="61"/>
  <c r="J170" i="61" s="1"/>
  <c r="K152" i="61"/>
  <c r="K171" i="61"/>
  <c r="K170" i="61" s="1"/>
  <c r="F152" i="61"/>
  <c r="F171" i="61"/>
  <c r="F170" i="61" s="1"/>
  <c r="D165" i="61"/>
  <c r="J165" i="61"/>
  <c r="D152" i="61"/>
  <c r="H165" i="61"/>
  <c r="C165" i="61"/>
  <c r="F165" i="61"/>
  <c r="G165" i="61"/>
  <c r="H152" i="61"/>
  <c r="I165" i="61"/>
  <c r="L152" i="61"/>
  <c r="G166" i="61" l="1"/>
  <c r="L166" i="61"/>
  <c r="C166" i="61"/>
  <c r="I166" i="61"/>
  <c r="K166" i="61"/>
  <c r="D170" i="61"/>
  <c r="C176" i="61" s="1"/>
  <c r="N176" i="61" s="1"/>
  <c r="H170" i="61"/>
  <c r="D176" i="61" s="1"/>
  <c r="O176" i="61" s="1"/>
  <c r="D177" i="61"/>
  <c r="O177" i="61" s="1"/>
  <c r="E177" i="61"/>
  <c r="P177" i="61" s="1"/>
  <c r="D250" i="61"/>
  <c r="L169" i="61"/>
  <c r="E175" i="61" s="1"/>
  <c r="P175" i="61" s="1"/>
  <c r="E166" i="61"/>
  <c r="F166" i="61"/>
  <c r="J166" i="61"/>
  <c r="D166" i="61"/>
  <c r="H166" i="61"/>
  <c r="L170" i="61" l="1"/>
  <c r="E176" i="61" s="1"/>
  <c r="P176" i="61" s="1"/>
  <c r="Q47" i="61" l="1"/>
  <c r="P26" i="61"/>
  <c r="Q26" i="61"/>
  <c r="R26" i="61"/>
  <c r="Q19" i="61"/>
  <c r="Q10" i="61"/>
  <c r="W25" i="31" l="1"/>
  <c r="Q21" i="61"/>
  <c r="W27" i="31"/>
  <c r="W26" i="31" l="1"/>
  <c r="J209" i="83" l="1"/>
  <c r="K17" i="75" l="1"/>
  <c r="K16" i="75"/>
  <c r="K15" i="75"/>
  <c r="K12" i="75"/>
  <c r="K11" i="75"/>
  <c r="K6" i="75"/>
  <c r="K13" i="75"/>
  <c r="K7" i="75"/>
  <c r="K8" i="75"/>
  <c r="K9" i="75"/>
  <c r="K5" i="75"/>
  <c r="K10" i="75" l="1"/>
  <c r="K14" i="75" l="1"/>
  <c r="K18" i="75" s="1"/>
  <c r="I6" i="83" l="1"/>
  <c r="I124" i="83" s="1"/>
  <c r="B37" i="83" l="1"/>
  <c r="B51" i="83" s="1"/>
  <c r="B66" i="83" s="1"/>
  <c r="B81" i="83" s="1"/>
  <c r="B95" i="83" s="1"/>
  <c r="B109" i="83" s="1"/>
  <c r="B123" i="83" s="1"/>
  <c r="B137" i="83" s="1"/>
  <c r="B151" i="83" s="1"/>
  <c r="B165" i="83" s="1"/>
  <c r="B179" i="83" s="1"/>
  <c r="C37" i="83"/>
  <c r="C51" i="83" s="1"/>
  <c r="C66" i="83" s="1"/>
  <c r="C81" i="83" s="1"/>
  <c r="C95" i="83" s="1"/>
  <c r="C109" i="83" s="1"/>
  <c r="C123" i="83" s="1"/>
  <c r="C137" i="83" s="1"/>
  <c r="C151" i="83" s="1"/>
  <c r="C165" i="83" s="1"/>
  <c r="C179" i="83" s="1"/>
  <c r="D37" i="83"/>
  <c r="D51" i="83" s="1"/>
  <c r="D66" i="83" s="1"/>
  <c r="D81" i="83" s="1"/>
  <c r="D95" i="83" s="1"/>
  <c r="D109" i="83" s="1"/>
  <c r="D123" i="83" s="1"/>
  <c r="D137" i="83" s="1"/>
  <c r="D151" i="83" s="1"/>
  <c r="D165" i="83" s="1"/>
  <c r="D179" i="83" s="1"/>
  <c r="E37" i="83"/>
  <c r="E51" i="83" s="1"/>
  <c r="E66" i="83" s="1"/>
  <c r="E81" i="83" s="1"/>
  <c r="E95" i="83" s="1"/>
  <c r="E109" i="83" s="1"/>
  <c r="E123" i="83" s="1"/>
  <c r="E137" i="83" s="1"/>
  <c r="E151" i="83" s="1"/>
  <c r="E165" i="83" s="1"/>
  <c r="E179" i="83" s="1"/>
  <c r="G37" i="83"/>
  <c r="G51" i="83" s="1"/>
  <c r="G66" i="83" s="1"/>
  <c r="H37" i="83"/>
  <c r="H51" i="83" s="1"/>
  <c r="H66" i="83" s="1"/>
  <c r="I37" i="83"/>
  <c r="I51" i="83" s="1"/>
  <c r="I66" i="83" s="1"/>
  <c r="F37" i="83"/>
  <c r="F51" i="83" s="1"/>
  <c r="F66" i="83" s="1"/>
  <c r="E193" i="83" l="1"/>
  <c r="E208" i="83" s="1"/>
  <c r="E223" i="83" s="1"/>
  <c r="E237" i="83"/>
  <c r="E243" i="83" s="1"/>
  <c r="D193" i="83"/>
  <c r="D208" i="83" s="1"/>
  <c r="D223" i="83" s="1"/>
  <c r="D237" i="83"/>
  <c r="D243" i="83" s="1"/>
  <c r="C193" i="83"/>
  <c r="C208" i="83" s="1"/>
  <c r="C223" i="83" s="1"/>
  <c r="C237" i="83"/>
  <c r="C243" i="83" s="1"/>
  <c r="B193" i="83"/>
  <c r="B208" i="83" s="1"/>
  <c r="B223" i="83" s="1"/>
  <c r="B237" i="83"/>
  <c r="B243" i="83" s="1"/>
  <c r="I81" i="83"/>
  <c r="I95" i="83" s="1"/>
  <c r="I109" i="83" s="1"/>
  <c r="I123" i="83" s="1"/>
  <c r="I137" i="83" s="1"/>
  <c r="I151" i="83" s="1"/>
  <c r="I165" i="83" s="1"/>
  <c r="I179" i="83" s="1"/>
  <c r="F81" i="83"/>
  <c r="F95" i="83" s="1"/>
  <c r="F109" i="83" s="1"/>
  <c r="F123" i="83" s="1"/>
  <c r="F137" i="83" s="1"/>
  <c r="F151" i="83" s="1"/>
  <c r="F165" i="83" s="1"/>
  <c r="F179" i="83" s="1"/>
  <c r="H81" i="83"/>
  <c r="H95" i="83" s="1"/>
  <c r="H109" i="83" s="1"/>
  <c r="H123" i="83" s="1"/>
  <c r="H137" i="83" s="1"/>
  <c r="H151" i="83" s="1"/>
  <c r="H165" i="83" s="1"/>
  <c r="H179" i="83" s="1"/>
  <c r="G81" i="83"/>
  <c r="G95" i="83" s="1"/>
  <c r="G109" i="83" s="1"/>
  <c r="G123" i="83" s="1"/>
  <c r="G137" i="83" s="1"/>
  <c r="G151" i="83" s="1"/>
  <c r="G165" i="83" s="1"/>
  <c r="G179" i="83" s="1"/>
  <c r="C30" i="83"/>
  <c r="D30" i="83"/>
  <c r="E30" i="83"/>
  <c r="F30" i="83"/>
  <c r="G30" i="83"/>
  <c r="H30" i="83"/>
  <c r="I30" i="83"/>
  <c r="B30" i="83"/>
  <c r="G193" i="83" l="1"/>
  <c r="G208" i="83" s="1"/>
  <c r="G237" i="83"/>
  <c r="G243" i="83" s="1"/>
  <c r="H193" i="83"/>
  <c r="H208" i="83" s="1"/>
  <c r="H237" i="83"/>
  <c r="H243" i="83" s="1"/>
  <c r="F193" i="83"/>
  <c r="F208" i="83" s="1"/>
  <c r="F223" i="83" s="1"/>
  <c r="F237" i="83"/>
  <c r="F243" i="83" s="1"/>
  <c r="I193" i="83"/>
  <c r="I208" i="83" s="1"/>
  <c r="I237" i="83"/>
  <c r="I243" i="83" s="1"/>
  <c r="J30" i="83"/>
  <c r="C31" i="83"/>
  <c r="F31" i="83"/>
  <c r="G31" i="83"/>
  <c r="E31" i="83"/>
  <c r="H31" i="83"/>
  <c r="I31" i="83"/>
  <c r="B31" i="83"/>
  <c r="D31" i="83"/>
  <c r="B25" i="83" l="1"/>
  <c r="C25" i="83"/>
  <c r="C27" i="83" s="1"/>
  <c r="D25" i="83"/>
  <c r="D27" i="83" s="1"/>
  <c r="E25" i="83"/>
  <c r="E27" i="83" s="1"/>
  <c r="F25" i="83"/>
  <c r="F27" i="83" s="1"/>
  <c r="G25" i="83"/>
  <c r="G27" i="83" s="1"/>
  <c r="I25" i="83"/>
  <c r="H25" i="83"/>
  <c r="H27" i="83" s="1"/>
  <c r="C24" i="83"/>
  <c r="B24" i="83"/>
  <c r="I26" i="83" l="1"/>
  <c r="I27" i="83"/>
  <c r="B26" i="83"/>
  <c r="B138" i="83" s="1"/>
  <c r="F26" i="83"/>
  <c r="F138" i="83" s="1"/>
  <c r="H26" i="83"/>
  <c r="E26" i="83"/>
  <c r="E138" i="83" s="1"/>
  <c r="C26" i="83"/>
  <c r="G26" i="83"/>
  <c r="D26" i="83"/>
  <c r="D138" i="83" s="1"/>
  <c r="I18" i="83"/>
  <c r="I180" i="83" s="1"/>
  <c r="B18" i="83"/>
  <c r="B180" i="83" s="1"/>
  <c r="I17" i="83"/>
  <c r="I166" i="83" s="1"/>
  <c r="B17" i="83"/>
  <c r="B166" i="83" s="1"/>
  <c r="I15" i="83"/>
  <c r="I110" i="83" s="1"/>
  <c r="I14" i="83"/>
  <c r="I67" i="83" s="1"/>
  <c r="I12" i="83"/>
  <c r="I152" i="83" s="1"/>
  <c r="I10" i="83"/>
  <c r="I96" i="83" s="1"/>
  <c r="I9" i="83"/>
  <c r="I82" i="83" s="1"/>
  <c r="C5" i="83"/>
  <c r="C38" i="83" s="1"/>
  <c r="D5" i="83"/>
  <c r="D38" i="83" s="1"/>
  <c r="E5" i="83"/>
  <c r="E38" i="83" s="1"/>
  <c r="F5" i="83"/>
  <c r="F38" i="83" s="1"/>
  <c r="G5" i="83"/>
  <c r="G38" i="83" s="1"/>
  <c r="H5" i="83"/>
  <c r="I5" i="83"/>
  <c r="I38" i="83" s="1"/>
  <c r="B5" i="83"/>
  <c r="B38" i="83" s="1"/>
  <c r="I138" i="83" l="1"/>
  <c r="T138" i="83" s="1"/>
  <c r="H38" i="83"/>
  <c r="H138" i="83"/>
  <c r="G138" i="83"/>
  <c r="R138" i="83" s="1"/>
  <c r="C138" i="83"/>
  <c r="Q138" i="83" s="1"/>
  <c r="I19" i="83" l="1"/>
  <c r="I196" i="83" s="1"/>
  <c r="U196" i="83" s="1"/>
  <c r="U195" i="83" s="1"/>
  <c r="I195" i="83" l="1"/>
  <c r="V2" i="31" l="1"/>
  <c r="V25" i="31" l="1"/>
  <c r="V27" i="31" l="1"/>
  <c r="V26" i="31" s="1"/>
  <c r="J31" i="83" l="1"/>
  <c r="P47" i="61"/>
  <c r="P19" i="61"/>
  <c r="P10" i="61"/>
  <c r="I209" i="83" l="1"/>
  <c r="K196" i="83"/>
  <c r="L196" i="83"/>
  <c r="L195" i="83" s="1"/>
  <c r="P21" i="61"/>
  <c r="T196" i="83" l="1"/>
  <c r="T195" i="83" s="1"/>
  <c r="K195" i="83"/>
  <c r="T96" i="83"/>
  <c r="T97" i="83" l="1"/>
  <c r="T98" i="83" s="1"/>
  <c r="J7" i="83"/>
  <c r="J52" i="83" s="1"/>
  <c r="O47" i="61" l="1"/>
  <c r="N47" i="61"/>
  <c r="M47" i="61"/>
  <c r="L47" i="61"/>
  <c r="K47" i="61"/>
  <c r="J47" i="61"/>
  <c r="I47" i="61"/>
  <c r="H47" i="61"/>
  <c r="G47" i="61"/>
  <c r="F47" i="61"/>
  <c r="E47" i="61"/>
  <c r="D47" i="61"/>
  <c r="R35" i="61"/>
  <c r="O35" i="61"/>
  <c r="N35" i="61"/>
  <c r="M35" i="61"/>
  <c r="L35" i="61"/>
  <c r="K35" i="61"/>
  <c r="J35" i="61"/>
  <c r="I35" i="61"/>
  <c r="H35" i="61"/>
  <c r="G35" i="61"/>
  <c r="F35" i="61"/>
  <c r="E35" i="61"/>
  <c r="R29" i="61"/>
  <c r="O29" i="61"/>
  <c r="M29" i="61"/>
  <c r="L29" i="61"/>
  <c r="K29" i="61"/>
  <c r="I29" i="61"/>
  <c r="H29" i="61"/>
  <c r="G29" i="61"/>
  <c r="F29" i="61"/>
  <c r="E29" i="61"/>
  <c r="D29" i="61"/>
  <c r="C29" i="61"/>
  <c r="O26" i="61"/>
  <c r="N26" i="61"/>
  <c r="M26" i="61"/>
  <c r="L26" i="61"/>
  <c r="K26" i="61"/>
  <c r="J26" i="61"/>
  <c r="I26" i="61"/>
  <c r="H26" i="61"/>
  <c r="G26" i="61"/>
  <c r="F26" i="61"/>
  <c r="E26" i="61"/>
  <c r="D26" i="61"/>
  <c r="C26" i="61"/>
  <c r="O19" i="61"/>
  <c r="N19" i="61"/>
  <c r="N20" i="61" s="1"/>
  <c r="M19" i="61"/>
  <c r="M20" i="61" s="1"/>
  <c r="L19" i="61"/>
  <c r="L20" i="61" s="1"/>
  <c r="K19" i="61"/>
  <c r="J19" i="61"/>
  <c r="J20" i="61" s="1"/>
  <c r="I19" i="61"/>
  <c r="H19" i="61"/>
  <c r="G19" i="61"/>
  <c r="F19" i="61"/>
  <c r="E19" i="61"/>
  <c r="D19" i="61"/>
  <c r="C19" i="61"/>
  <c r="O10" i="61"/>
  <c r="N10" i="61"/>
  <c r="N29" i="61" s="1"/>
  <c r="M10" i="61"/>
  <c r="M11" i="61" s="1"/>
  <c r="L10" i="61"/>
  <c r="K10" i="61"/>
  <c r="K11" i="61" s="1"/>
  <c r="J10" i="61"/>
  <c r="I10" i="61"/>
  <c r="I11" i="61" s="1"/>
  <c r="H10" i="61"/>
  <c r="G10" i="61"/>
  <c r="F10" i="61"/>
  <c r="E10" i="61"/>
  <c r="D10" i="61"/>
  <c r="C10" i="61"/>
  <c r="AQ73" i="31"/>
  <c r="AP73" i="31"/>
  <c r="AO73" i="31"/>
  <c r="AN73" i="31"/>
  <c r="AM73" i="31"/>
  <c r="AL73" i="31"/>
  <c r="AK73" i="31"/>
  <c r="AJ73" i="31"/>
  <c r="AI73" i="31"/>
  <c r="AQ72" i="31"/>
  <c r="AP72" i="31"/>
  <c r="AO72" i="31"/>
  <c r="AN72" i="31"/>
  <c r="AM72" i="31"/>
  <c r="AL72" i="31"/>
  <c r="AK72" i="31"/>
  <c r="AJ72" i="31"/>
  <c r="AI72" i="31"/>
  <c r="R25" i="31"/>
  <c r="L25" i="31"/>
  <c r="G19" i="83"/>
  <c r="G196" i="83" s="1"/>
  <c r="F19" i="83"/>
  <c r="F196" i="83" s="1"/>
  <c r="F195" i="83" s="1"/>
  <c r="E19" i="83"/>
  <c r="E196" i="83" s="1"/>
  <c r="E195" i="83" s="1"/>
  <c r="D19" i="83"/>
  <c r="D196" i="83" s="1"/>
  <c r="D195" i="83" s="1"/>
  <c r="C18" i="83"/>
  <c r="C180" i="83" s="1"/>
  <c r="C17" i="83"/>
  <c r="C166" i="83" s="1"/>
  <c r="U25" i="31" l="1"/>
  <c r="F18" i="83"/>
  <c r="F180" i="83" s="1"/>
  <c r="E17" i="83"/>
  <c r="E166" i="83" s="1"/>
  <c r="G18" i="83"/>
  <c r="G180" i="83" s="1"/>
  <c r="F17" i="83"/>
  <c r="F166" i="83" s="1"/>
  <c r="D18" i="83"/>
  <c r="D180" i="83" s="1"/>
  <c r="S196" i="83"/>
  <c r="S195" i="83" s="1"/>
  <c r="G195" i="83"/>
  <c r="B19" i="83"/>
  <c r="B196" i="83" s="1"/>
  <c r="B20" i="83"/>
  <c r="B194" i="83" s="1"/>
  <c r="C19" i="83"/>
  <c r="C196" i="83" s="1"/>
  <c r="C20" i="83"/>
  <c r="C194" i="83" s="1"/>
  <c r="R194" i="83" s="1"/>
  <c r="C10" i="83"/>
  <c r="C96" i="83" s="1"/>
  <c r="D15" i="83"/>
  <c r="D110" i="83" s="1"/>
  <c r="H15" i="83"/>
  <c r="H110" i="83" s="1"/>
  <c r="K180" i="83"/>
  <c r="L180" i="83"/>
  <c r="G15" i="83"/>
  <c r="G110" i="83" s="1"/>
  <c r="R110" i="83" s="1"/>
  <c r="C15" i="83"/>
  <c r="C110" i="83" s="1"/>
  <c r="Q110" i="83" s="1"/>
  <c r="F21" i="61"/>
  <c r="E21" i="61"/>
  <c r="C21" i="61"/>
  <c r="I21" i="61"/>
  <c r="D21" i="61"/>
  <c r="H21" i="61"/>
  <c r="L21" i="61"/>
  <c r="N21" i="61"/>
  <c r="J11" i="61"/>
  <c r="J29" i="61"/>
  <c r="J21" i="61"/>
  <c r="G21" i="61"/>
  <c r="K21" i="61"/>
  <c r="O21" i="61"/>
  <c r="M21" i="61"/>
  <c r="C209" i="83"/>
  <c r="E18" i="83"/>
  <c r="E180" i="83" s="1"/>
  <c r="D17" i="83"/>
  <c r="D166" i="83" s="1"/>
  <c r="H17" i="83"/>
  <c r="H166" i="83" s="1"/>
  <c r="G17" i="83"/>
  <c r="G166" i="83" s="1"/>
  <c r="H18" i="83"/>
  <c r="H180" i="83" s="1"/>
  <c r="H19" i="83"/>
  <c r="H196" i="83" s="1"/>
  <c r="H195" i="83" s="1"/>
  <c r="T25" i="31"/>
  <c r="S25" i="31"/>
  <c r="Q25" i="31"/>
  <c r="M25" i="31"/>
  <c r="M26" i="31"/>
  <c r="R27" i="31"/>
  <c r="R26" i="31" s="1"/>
  <c r="N25" i="31"/>
  <c r="U27" i="31"/>
  <c r="H13" i="75"/>
  <c r="H10" i="75" s="1"/>
  <c r="H14" i="75" s="1"/>
  <c r="H11" i="61"/>
  <c r="L11" i="61"/>
  <c r="N11" i="61"/>
  <c r="K20" i="61"/>
  <c r="E15" i="83"/>
  <c r="E110" i="83" s="1"/>
  <c r="B10" i="83"/>
  <c r="B96" i="83" s="1"/>
  <c r="B15" i="83"/>
  <c r="B110" i="83" s="1"/>
  <c r="F15" i="83"/>
  <c r="F110" i="83" s="1"/>
  <c r="B12" i="83"/>
  <c r="B152" i="83" s="1"/>
  <c r="D10" i="83" l="1"/>
  <c r="D96" i="83" s="1"/>
  <c r="U26" i="31"/>
  <c r="S27" i="31"/>
  <c r="S26" i="31" s="1"/>
  <c r="O14" i="75"/>
  <c r="G27" i="75"/>
  <c r="B195" i="83"/>
  <c r="E209" i="83"/>
  <c r="D209" i="83"/>
  <c r="F209" i="83"/>
  <c r="R196" i="83"/>
  <c r="R195" i="83" s="1"/>
  <c r="C195" i="83"/>
  <c r="H209" i="83"/>
  <c r="B209" i="83"/>
  <c r="R96" i="83"/>
  <c r="G209" i="83"/>
  <c r="O25" i="31"/>
  <c r="Q28" i="31" s="1"/>
  <c r="Q27" i="31"/>
  <c r="Q26" i="31" s="1"/>
  <c r="P25" i="31"/>
  <c r="Q96" i="83"/>
  <c r="G14" i="83"/>
  <c r="G67" i="83" s="1"/>
  <c r="F14" i="83"/>
  <c r="F67" i="83" s="1"/>
  <c r="K166" i="83"/>
  <c r="L166" i="83"/>
  <c r="C14" i="83"/>
  <c r="C67" i="83" s="1"/>
  <c r="C12" i="83"/>
  <c r="C152" i="83" s="1"/>
  <c r="G10" i="83"/>
  <c r="G96" i="83" s="1"/>
  <c r="B7" i="83"/>
  <c r="B52" i="83" s="1"/>
  <c r="F10" i="83"/>
  <c r="F96" i="83" s="1"/>
  <c r="E10" i="83"/>
  <c r="E96" i="83" s="1"/>
  <c r="N26" i="31"/>
  <c r="H18" i="75"/>
  <c r="F12" i="83"/>
  <c r="F152" i="83" s="1"/>
  <c r="E12" i="83"/>
  <c r="E152" i="83" s="1"/>
  <c r="E14" i="83"/>
  <c r="E67" i="83" s="1"/>
  <c r="B14" i="83"/>
  <c r="B67" i="83" s="1"/>
  <c r="D14" i="83"/>
  <c r="D67" i="83" s="1"/>
  <c r="D12" i="83"/>
  <c r="D152" i="83" s="1"/>
  <c r="K96" i="83"/>
  <c r="G31" i="75" l="1"/>
  <c r="G12" i="83"/>
  <c r="G152" i="83" s="1"/>
  <c r="O27" i="31"/>
  <c r="Q97" i="83"/>
  <c r="Q98" i="83" s="1"/>
  <c r="R97" i="83"/>
  <c r="R98" i="83" s="1"/>
  <c r="P27" i="31"/>
  <c r="H14" i="83"/>
  <c r="H67" i="83" s="1"/>
  <c r="H12" i="83"/>
  <c r="H152" i="83" s="1"/>
  <c r="L96" i="83"/>
  <c r="K110" i="83"/>
  <c r="S110" i="83" s="1"/>
  <c r="L110" i="83"/>
  <c r="C7" i="83"/>
  <c r="C52" i="83" s="1"/>
  <c r="G7" i="83"/>
  <c r="G52" i="83" s="1"/>
  <c r="D7" i="83"/>
  <c r="D52" i="83" s="1"/>
  <c r="E7" i="83"/>
  <c r="E52" i="83" s="1"/>
  <c r="C81" i="61"/>
  <c r="F7" i="83"/>
  <c r="F52" i="83" s="1"/>
  <c r="T27" i="31" l="1"/>
  <c r="T26" i="31" s="1"/>
  <c r="O18" i="75"/>
  <c r="G38" i="75" s="1"/>
  <c r="G34" i="75"/>
  <c r="I7" i="83"/>
  <c r="I52" i="83" s="1"/>
  <c r="K67" i="83"/>
  <c r="K152" i="83"/>
  <c r="L152" i="83"/>
  <c r="K82" i="83"/>
  <c r="K52" i="83"/>
  <c r="H7" i="83"/>
  <c r="H52" i="83" s="1"/>
  <c r="K38" i="83" l="1"/>
  <c r="K124" i="83"/>
  <c r="D208" i="61" l="1"/>
  <c r="F208" i="61"/>
  <c r="E208" i="61"/>
  <c r="G197" i="61" l="1"/>
  <c r="C208" i="61"/>
  <c r="G198" i="61"/>
  <c r="I198" i="61" s="1"/>
  <c r="G199" i="61"/>
  <c r="I199" i="61" s="1"/>
  <c r="G200" i="61"/>
  <c r="I200" i="61" s="1"/>
  <c r="G201" i="61"/>
  <c r="I201" i="61" s="1"/>
  <c r="G202" i="61"/>
  <c r="I202" i="61" s="1"/>
  <c r="G203" i="61"/>
  <c r="I203" i="61" s="1"/>
  <c r="O203" i="61" s="1"/>
  <c r="G204" i="61"/>
  <c r="I204" i="61" s="1"/>
  <c r="G205" i="61"/>
  <c r="I205" i="61" s="1"/>
  <c r="G206" i="61"/>
  <c r="I206" i="61" s="1"/>
  <c r="G207" i="61"/>
  <c r="I207" i="61" s="1"/>
  <c r="O207" i="61" s="1"/>
  <c r="T47" i="61"/>
  <c r="Q203" i="61" l="1"/>
  <c r="R203" i="61"/>
  <c r="P203" i="61"/>
  <c r="O199" i="61"/>
  <c r="O206" i="61"/>
  <c r="O202" i="61"/>
  <c r="O198" i="61"/>
  <c r="Q198" i="61" s="1"/>
  <c r="O205" i="61"/>
  <c r="Q205" i="61" s="1"/>
  <c r="O201" i="61"/>
  <c r="Q201" i="61" s="1"/>
  <c r="Q207" i="61"/>
  <c r="P207" i="61"/>
  <c r="R207" i="61"/>
  <c r="O204" i="61"/>
  <c r="O200" i="61"/>
  <c r="I197" i="61"/>
  <c r="G208" i="61"/>
  <c r="P200" i="61" l="1"/>
  <c r="R200" i="61"/>
  <c r="R206" i="61"/>
  <c r="P206" i="61"/>
  <c r="O197" i="61"/>
  <c r="Q197" i="61" s="1"/>
  <c r="I208" i="61"/>
  <c r="R204" i="61"/>
  <c r="P204" i="61"/>
  <c r="P202" i="61"/>
  <c r="R202" i="61"/>
  <c r="P199" i="61"/>
  <c r="R199" i="61"/>
  <c r="Q200" i="61"/>
  <c r="R201" i="61"/>
  <c r="P201" i="61"/>
  <c r="Q206" i="61"/>
  <c r="R198" i="61"/>
  <c r="P198" i="61"/>
  <c r="Q204" i="61"/>
  <c r="P205" i="61"/>
  <c r="R205" i="61"/>
  <c r="Q202" i="61"/>
  <c r="Q199" i="61"/>
  <c r="I209" i="61" l="1"/>
  <c r="R197" i="61"/>
  <c r="P197" i="61"/>
  <c r="O208" i="61"/>
  <c r="Q208" i="61" l="1"/>
  <c r="P208" i="61"/>
  <c r="F32" i="75" l="1"/>
  <c r="F35" i="75"/>
  <c r="N25" i="83"/>
  <c r="F26" i="75"/>
  <c r="F36" i="75"/>
  <c r="F37" i="75"/>
  <c r="N20" i="83" l="1"/>
  <c r="N194" i="83" s="1"/>
  <c r="N208" i="83" s="1"/>
  <c r="N19" i="83"/>
  <c r="N196" i="83" s="1"/>
  <c r="V196" i="83" s="1"/>
  <c r="F33" i="75"/>
  <c r="P17" i="75"/>
  <c r="I37" i="75" s="1"/>
  <c r="Q17" i="75"/>
  <c r="F30" i="75"/>
  <c r="N157" i="61"/>
  <c r="N161" i="61"/>
  <c r="N131" i="61"/>
  <c r="N132" i="61" s="1"/>
  <c r="N169" i="61" s="1"/>
  <c r="N159" i="61"/>
  <c r="N154" i="61"/>
  <c r="N163" i="61"/>
  <c r="N160" i="61"/>
  <c r="N156" i="61"/>
  <c r="P11" i="75"/>
  <c r="I32" i="75" s="1"/>
  <c r="Q11" i="75"/>
  <c r="H32" i="75" s="1"/>
  <c r="P16" i="75"/>
  <c r="I36" i="75" s="1"/>
  <c r="Q16" i="75"/>
  <c r="H36" i="75" s="1"/>
  <c r="Q6" i="75"/>
  <c r="P6" i="75"/>
  <c r="I26" i="75" s="1"/>
  <c r="P15" i="75"/>
  <c r="I35" i="75" s="1"/>
  <c r="Q15" i="75"/>
  <c r="H35" i="75" s="1"/>
  <c r="F29" i="75"/>
  <c r="V194" i="83" l="1"/>
  <c r="V195" i="83" s="1"/>
  <c r="N195" i="83"/>
  <c r="G175" i="61"/>
  <c r="Q9" i="75"/>
  <c r="H30" i="75" s="1"/>
  <c r="P9" i="75"/>
  <c r="I30" i="75" s="1"/>
  <c r="Q12" i="75"/>
  <c r="H33" i="75" s="1"/>
  <c r="P12" i="75"/>
  <c r="I33" i="75" s="1"/>
  <c r="Q8" i="75"/>
  <c r="H29" i="75" s="1"/>
  <c r="P8" i="75"/>
  <c r="I29" i="75" s="1"/>
  <c r="N165" i="61"/>
  <c r="H10" i="83" l="1"/>
  <c r="H96" i="83" s="1"/>
  <c r="M22" i="83" l="1"/>
  <c r="M24" i="83" s="1"/>
  <c r="M26" i="83" s="1"/>
  <c r="M138" i="83" s="1"/>
  <c r="N123" i="61" l="1"/>
  <c r="G209" i="61"/>
  <c r="N136" i="61" l="1"/>
  <c r="N149" i="61" s="1"/>
  <c r="N125" i="61"/>
  <c r="N152" i="61" l="1"/>
  <c r="N166" i="61" s="1"/>
  <c r="N171" i="61"/>
  <c r="N170" i="61" s="1"/>
  <c r="G176" i="61" l="1"/>
  <c r="G177" i="61"/>
  <c r="H89" i="61" l="1"/>
  <c r="T10" i="61" l="1"/>
  <c r="T21" i="61" s="1"/>
  <c r="H88" i="61"/>
  <c r="T29" i="61"/>
  <c r="T30" i="61" l="1"/>
  <c r="H90" i="61"/>
  <c r="H94" i="61" s="1"/>
  <c r="H93" i="61" l="1"/>
  <c r="H95" i="61" s="1"/>
  <c r="F28" i="75" l="1"/>
  <c r="N15" i="83"/>
  <c r="N110" i="83" s="1"/>
  <c r="P7" i="75" l="1"/>
  <c r="I28" i="75" s="1"/>
  <c r="Q7" i="75"/>
  <c r="H28" i="75" s="1"/>
  <c r="F27" i="75" l="1"/>
  <c r="P13" i="75" l="1"/>
  <c r="I27" i="75" s="1"/>
  <c r="Q13" i="75"/>
  <c r="H27" i="75" s="1"/>
  <c r="N10" i="75"/>
  <c r="F31" i="75" l="1"/>
  <c r="N14" i="75"/>
  <c r="F34" i="75" s="1"/>
  <c r="Q10" i="75"/>
  <c r="H31" i="75" s="1"/>
  <c r="P10" i="75"/>
  <c r="I31" i="75" s="1"/>
  <c r="Q14" i="75" l="1"/>
  <c r="H34" i="75" s="1"/>
  <c r="P14" i="75"/>
  <c r="I34" i="75" s="1"/>
  <c r="N18" i="75"/>
  <c r="F38" i="75" s="1"/>
  <c r="P18" i="75" l="1"/>
  <c r="I38" i="75" s="1"/>
  <c r="Q18" i="75"/>
  <c r="H38" i="75" s="1"/>
  <c r="H75" i="61" l="1"/>
  <c r="H80" i="61" s="1"/>
  <c r="H78" i="61" l="1"/>
  <c r="H79" i="61"/>
  <c r="H81" i="61" l="1"/>
  <c r="I20" i="75" l="1"/>
  <c r="I21" i="75"/>
  <c r="J21" i="75" l="1"/>
  <c r="J20" i="75"/>
  <c r="S6" i="75"/>
  <c r="S8" i="75"/>
  <c r="S7" i="75" l="1"/>
  <c r="S9" i="75"/>
  <c r="S5" i="75"/>
  <c r="N12" i="83" l="1"/>
  <c r="N152" i="83" s="1"/>
  <c r="N18" i="83" l="1"/>
  <c r="N180" i="83" s="1"/>
  <c r="N17" i="83"/>
  <c r="N166" i="83" s="1"/>
  <c r="AR73" i="31" l="1"/>
  <c r="U47" i="61"/>
  <c r="U19" i="61" l="1"/>
  <c r="N23" i="83" l="1"/>
  <c r="N27" i="83" s="1"/>
  <c r="I75" i="61" l="1"/>
  <c r="I80" i="61" s="1"/>
  <c r="I78" i="61" l="1"/>
  <c r="I79" i="61"/>
  <c r="I81" i="61" l="1"/>
  <c r="O123" i="61" l="1"/>
  <c r="O136" i="61" s="1"/>
  <c r="O149" i="61" s="1"/>
  <c r="N22" i="83"/>
  <c r="N24" i="83" s="1"/>
  <c r="N26" i="83" s="1"/>
  <c r="O125" i="61" l="1"/>
  <c r="N138" i="83"/>
  <c r="U138" i="83" s="1"/>
  <c r="O152" i="61" l="1"/>
  <c r="O166" i="61" s="1"/>
  <c r="O171" i="61"/>
  <c r="O170" i="61" s="1"/>
  <c r="I89" i="61" l="1"/>
  <c r="U10" i="61" l="1"/>
  <c r="U21" i="61" s="1"/>
  <c r="I88" i="61"/>
  <c r="U29" i="61"/>
  <c r="I90" i="61" l="1"/>
  <c r="I94" i="61" s="1"/>
  <c r="I93" i="61" l="1"/>
  <c r="I95" i="61" s="1"/>
  <c r="N209" i="83" l="1"/>
  <c r="U96" i="83"/>
  <c r="N14" i="83"/>
  <c r="N67" i="83" s="1"/>
  <c r="U97" i="83" l="1"/>
  <c r="U98" i="83" s="1"/>
  <c r="F8" i="75" l="1"/>
  <c r="L8" i="75"/>
  <c r="F9" i="75"/>
  <c r="L9" i="75"/>
  <c r="L15" i="75"/>
  <c r="F15" i="75"/>
  <c r="F11" i="75"/>
  <c r="AR72" i="31"/>
  <c r="L11" i="75"/>
  <c r="L17" i="75"/>
  <c r="F17" i="75"/>
  <c r="L16" i="75"/>
  <c r="F16" i="75"/>
  <c r="L5" i="75" l="1"/>
  <c r="F5" i="75"/>
  <c r="F6" i="75"/>
  <c r="L6" i="75"/>
  <c r="L7" i="75"/>
  <c r="L10" i="75" s="1"/>
  <c r="F7" i="75"/>
  <c r="F12" i="75"/>
  <c r="L12" i="75"/>
  <c r="N10" i="83" l="1"/>
  <c r="N96" i="83" s="1"/>
  <c r="N7" i="83" l="1"/>
  <c r="N52" i="83" s="1"/>
  <c r="J224" i="83" l="1"/>
  <c r="G13" i="75" l="1"/>
  <c r="J13" i="75" s="1"/>
  <c r="C9" i="83"/>
  <c r="C82" i="83" s="1"/>
  <c r="G10" i="75"/>
  <c r="B9" i="83"/>
  <c r="B82" i="83" s="1"/>
  <c r="L13" i="75"/>
  <c r="L14" i="75" s="1"/>
  <c r="F13" i="75"/>
  <c r="F10" i="75" s="1"/>
  <c r="G14" i="75" l="1"/>
  <c r="I13" i="75"/>
  <c r="F14" i="75"/>
  <c r="F18" i="75" s="1"/>
  <c r="I10" i="75"/>
  <c r="J10" i="75"/>
  <c r="D9" i="83"/>
  <c r="D82" i="83" s="1"/>
  <c r="H9" i="83"/>
  <c r="H82" i="83" s="1"/>
  <c r="G9" i="83"/>
  <c r="G82" i="83" s="1"/>
  <c r="E9" i="83"/>
  <c r="E82" i="83" s="1"/>
  <c r="F9" i="83"/>
  <c r="F82" i="83" s="1"/>
  <c r="F6" i="83"/>
  <c r="F124" i="83" s="1"/>
  <c r="D6" i="83" l="1"/>
  <c r="D124" i="83" s="1"/>
  <c r="I14" i="75"/>
  <c r="J14" i="75"/>
  <c r="M9" i="83"/>
  <c r="M82" i="83" s="1"/>
  <c r="N9" i="83"/>
  <c r="N82" i="83" s="1"/>
  <c r="L9" i="83"/>
  <c r="L82" i="83" s="1"/>
  <c r="G18" i="75"/>
  <c r="I18" i="75" s="1"/>
  <c r="J18" i="75" s="1"/>
  <c r="E6" i="83"/>
  <c r="E124" i="83" s="1"/>
  <c r="B6" i="83"/>
  <c r="B124" i="83" s="1"/>
  <c r="C6" i="83"/>
  <c r="C124" i="83" s="1"/>
  <c r="G6" i="83" l="1"/>
  <c r="G124" i="83" s="1"/>
  <c r="H6" i="83"/>
  <c r="H124" i="83" s="1"/>
  <c r="L6" i="83"/>
  <c r="L124" i="83" s="1"/>
  <c r="L18" i="75"/>
  <c r="N6" i="83"/>
  <c r="N124" i="83" s="1"/>
  <c r="M6" i="83" l="1"/>
  <c r="M124" i="83" s="1"/>
  <c r="M5" i="83"/>
  <c r="M38" i="83" s="1"/>
  <c r="L5" i="83"/>
  <c r="L38" i="83" s="1"/>
  <c r="N5" i="83"/>
  <c r="N38" i="83" s="1"/>
  <c r="Q124" i="61" l="1"/>
  <c r="Q163" i="61" l="1"/>
  <c r="C223" i="61" s="1"/>
  <c r="Q125" i="61"/>
  <c r="Q157" i="61"/>
  <c r="Q161" i="61"/>
  <c r="C222" i="61" s="1"/>
  <c r="Q160" i="61"/>
  <c r="C221" i="61" s="1"/>
  <c r="Q156" i="61"/>
  <c r="Q155" i="61"/>
  <c r="Q158" i="61"/>
  <c r="Q154" i="61"/>
  <c r="Q159" i="61"/>
  <c r="Q131" i="61"/>
  <c r="C219" i="61" l="1"/>
  <c r="Q165" i="61"/>
  <c r="J175" i="61"/>
  <c r="C220" i="61"/>
  <c r="J176" i="61"/>
  <c r="R176" i="61" s="1"/>
  <c r="Q171" i="61"/>
  <c r="Q152" i="61"/>
  <c r="C213" i="61"/>
  <c r="C212" i="61"/>
  <c r="C215" i="61"/>
  <c r="Q132" i="61"/>
  <c r="Q169" i="61" s="1"/>
  <c r="C214" i="61"/>
  <c r="C216" i="61"/>
  <c r="Q170" i="61" l="1"/>
  <c r="C217" i="61"/>
  <c r="Q166" i="61"/>
  <c r="J177" i="61"/>
  <c r="R177" i="61" s="1"/>
  <c r="R175" i="61"/>
  <c r="C224" i="61"/>
  <c r="Z27" i="31" l="1"/>
  <c r="Y27" i="31"/>
  <c r="Z25" i="31"/>
  <c r="Y31" i="31" l="1"/>
  <c r="Y30" i="31"/>
  <c r="Y29" i="31"/>
  <c r="Z26" i="31"/>
  <c r="N52" i="61" l="1"/>
  <c r="N53" i="61"/>
  <c r="N57" i="61"/>
  <c r="N54" i="61"/>
  <c r="N58" i="61"/>
  <c r="N56" i="61"/>
  <c r="N51" i="61"/>
  <c r="N55" i="61"/>
  <c r="N59" i="61" l="1"/>
  <c r="X47" i="61"/>
  <c r="N50" i="61"/>
  <c r="N60" i="61" l="1"/>
  <c r="X19" i="61" l="1"/>
  <c r="X10" i="61" l="1"/>
  <c r="X21" i="61" s="1"/>
  <c r="L75" i="61" l="1"/>
  <c r="L78" i="61" l="1"/>
  <c r="L79" i="61"/>
  <c r="L81" i="61" l="1"/>
  <c r="R123" i="61"/>
  <c r="R136" i="61" s="1"/>
  <c r="L89" i="61" l="1"/>
  <c r="L88" i="61" l="1"/>
  <c r="X29" i="61"/>
  <c r="L90" i="61" l="1"/>
  <c r="L94" i="61" s="1"/>
  <c r="L93" i="61" l="1"/>
  <c r="L95" i="61" s="1"/>
  <c r="R124" i="61" l="1"/>
  <c r="R125" i="61" s="1"/>
  <c r="L21" i="75" l="1"/>
  <c r="N21" i="75"/>
  <c r="Q21" i="75" l="1"/>
  <c r="F41" i="75"/>
  <c r="P21" i="75"/>
  <c r="C5" i="75" l="1"/>
  <c r="U52" i="83"/>
  <c r="N5" i="75" l="1"/>
  <c r="J5" i="75"/>
  <c r="I5" i="75"/>
  <c r="Q5" i="75" l="1"/>
  <c r="H25" i="75" s="1"/>
  <c r="P5" i="75"/>
  <c r="I25" i="75" s="1"/>
  <c r="F25" i="75"/>
  <c r="L20" i="75"/>
  <c r="N20" i="75"/>
  <c r="U82" i="83"/>
  <c r="F40" i="75" l="1"/>
  <c r="P20" i="75"/>
  <c r="I40" i="75" s="1"/>
  <c r="Q20" i="75"/>
  <c r="H40" i="75" s="1"/>
  <c r="W38" i="83" l="1"/>
  <c r="L80" i="61" l="1"/>
</calcChain>
</file>

<file path=xl/sharedStrings.xml><?xml version="1.0" encoding="utf-8"?>
<sst xmlns="http://schemas.openxmlformats.org/spreadsheetml/2006/main" count="1140" uniqueCount="439">
  <si>
    <t>Net interest income</t>
  </si>
  <si>
    <t>Net commission income</t>
  </si>
  <si>
    <t>Net financial income</t>
  </si>
  <si>
    <t>Other income</t>
  </si>
  <si>
    <t>Operating income</t>
  </si>
  <si>
    <t>Salaries and related cost</t>
  </si>
  <si>
    <t>Other operating expenses</t>
  </si>
  <si>
    <t>Net earnings before taxes</t>
  </si>
  <si>
    <t>Net earnings</t>
  </si>
  <si>
    <t>Net interest margin</t>
  </si>
  <si>
    <t>Other operating income</t>
  </si>
  <si>
    <t>Borrowings</t>
  </si>
  <si>
    <t>Securities</t>
  </si>
  <si>
    <t>Other</t>
  </si>
  <si>
    <t>Deposits</t>
  </si>
  <si>
    <t>Total assets</t>
  </si>
  <si>
    <t>Total liabilities and equity</t>
  </si>
  <si>
    <t>Intangible assets</t>
  </si>
  <si>
    <t>Other assets</t>
  </si>
  <si>
    <t>Investments in associates</t>
  </si>
  <si>
    <t>Other liabilities</t>
  </si>
  <si>
    <t>Equity</t>
  </si>
  <si>
    <t>Million ISK</t>
  </si>
  <si>
    <t>Loans to credit institutions</t>
  </si>
  <si>
    <t>Loans to customers</t>
  </si>
  <si>
    <t>Subordinated loans</t>
  </si>
  <si>
    <t>Risk weighted assets</t>
  </si>
  <si>
    <t>Total</t>
  </si>
  <si>
    <t>Sectors</t>
  </si>
  <si>
    <t>Individuals</t>
  </si>
  <si>
    <t>Non-performing loans</t>
  </si>
  <si>
    <t>Overdrafts</t>
  </si>
  <si>
    <t>Provision on loans and receivables</t>
  </si>
  <si>
    <t>Other loans</t>
  </si>
  <si>
    <t>RORWA</t>
  </si>
  <si>
    <t>Risk weighted assets / Total assets</t>
  </si>
  <si>
    <t>FX</t>
  </si>
  <si>
    <t>Cash ratio</t>
  </si>
  <si>
    <t>%</t>
  </si>
  <si>
    <t>Market Risk Other</t>
  </si>
  <si>
    <t>Operational Risk</t>
  </si>
  <si>
    <t>Bank Levy</t>
  </si>
  <si>
    <t>Income tax</t>
  </si>
  <si>
    <t>Loans-to-deposits ratio</t>
  </si>
  <si>
    <t>AFL</t>
  </si>
  <si>
    <t>Landfestar</t>
  </si>
  <si>
    <t>Valitor</t>
  </si>
  <si>
    <t>Landey</t>
  </si>
  <si>
    <t>Stefnir</t>
  </si>
  <si>
    <t>Employees</t>
  </si>
  <si>
    <t>Total employees</t>
  </si>
  <si>
    <t>Company</t>
  </si>
  <si>
    <t>SPÓL</t>
  </si>
  <si>
    <t>Total equity</t>
  </si>
  <si>
    <t>Interest Gap</t>
  </si>
  <si>
    <t>Okkar líf</t>
  </si>
  <si>
    <t>Act</t>
  </si>
  <si>
    <t>Bud</t>
  </si>
  <si>
    <t>Inactive - paid</t>
  </si>
  <si>
    <t>Core business</t>
  </si>
  <si>
    <t>Diff</t>
  </si>
  <si>
    <t>Active</t>
  </si>
  <si>
    <t>Diff %</t>
  </si>
  <si>
    <t>Secured liquidity ratio</t>
  </si>
  <si>
    <t>Q1 10</t>
  </si>
  <si>
    <t>Q2 10</t>
  </si>
  <si>
    <t>Q3 10</t>
  </si>
  <si>
    <t>Q4 10</t>
  </si>
  <si>
    <t>Q1 11</t>
  </si>
  <si>
    <t>Q2 11</t>
  </si>
  <si>
    <t>Q3 11</t>
  </si>
  <si>
    <t>Q4 11</t>
  </si>
  <si>
    <t>Net change in valuation</t>
  </si>
  <si>
    <t>Net interest income less val.on loans</t>
  </si>
  <si>
    <t>31.12.08</t>
  </si>
  <si>
    <t>31.12.09</t>
  </si>
  <si>
    <t>30.6.10</t>
  </si>
  <si>
    <t>30.9.10</t>
  </si>
  <si>
    <t>RWA / Total assets</t>
  </si>
  <si>
    <t>CAD ratio</t>
  </si>
  <si>
    <t>22.10.08</t>
  </si>
  <si>
    <t>ROE</t>
  </si>
  <si>
    <t>Salaries &amp; related cost</t>
  </si>
  <si>
    <t>Interest income</t>
  </si>
  <si>
    <t>Interest expense</t>
  </si>
  <si>
    <t>31.3.10</t>
  </si>
  <si>
    <t>Total employee</t>
  </si>
  <si>
    <t>8.1.10</t>
  </si>
  <si>
    <t>Finance &amp; Insurance</t>
  </si>
  <si>
    <t>Total loans to customers</t>
  </si>
  <si>
    <t>Corporate</t>
  </si>
  <si>
    <t>Interest bearing liabilities</t>
  </si>
  <si>
    <t>Bank accounts</t>
  </si>
  <si>
    <t>Money market loans</t>
  </si>
  <si>
    <t>Total loans to credit institutions</t>
  </si>
  <si>
    <t>Total loans</t>
  </si>
  <si>
    <t>Shareholders of Arion Bank</t>
  </si>
  <si>
    <t>Minority interest</t>
  </si>
  <si>
    <t xml:space="preserve">Total employee  </t>
  </si>
  <si>
    <t>Parent company</t>
  </si>
  <si>
    <t>The Group</t>
  </si>
  <si>
    <t>Assets</t>
  </si>
  <si>
    <t>Tier 1 ratio</t>
  </si>
  <si>
    <t>Verdis</t>
  </si>
  <si>
    <t>Avg employee</t>
  </si>
  <si>
    <t>Wholesale &amp; Retail</t>
  </si>
  <si>
    <t>Mismunur</t>
  </si>
  <si>
    <t>Rekstrartekjur</t>
  </si>
  <si>
    <t>Tax assets</t>
  </si>
  <si>
    <t>Investment property</t>
  </si>
  <si>
    <t>Tax liabilities</t>
  </si>
  <si>
    <t>Tier 2 ratio</t>
  </si>
  <si>
    <t>-</t>
  </si>
  <si>
    <t>Q1 12</t>
  </si>
  <si>
    <t>Q1</t>
  </si>
  <si>
    <t>Q2</t>
  </si>
  <si>
    <t>Q3</t>
  </si>
  <si>
    <t>Q4</t>
  </si>
  <si>
    <t>Profitability</t>
  </si>
  <si>
    <t>Efficiency</t>
  </si>
  <si>
    <t xml:space="preserve">Liquidity  </t>
  </si>
  <si>
    <t>Asset quality</t>
  </si>
  <si>
    <t>Deposits from customers as % of total funding</t>
  </si>
  <si>
    <t>Covered bonds as % of total funding</t>
  </si>
  <si>
    <t>Financial strength</t>
  </si>
  <si>
    <t>Equity as % of total assets</t>
  </si>
  <si>
    <t>Tier 1 capital</t>
  </si>
  <si>
    <t>Q2 12</t>
  </si>
  <si>
    <t>Return on equity</t>
  </si>
  <si>
    <t>Return on assets</t>
  </si>
  <si>
    <t>Cost-to-income ratio</t>
  </si>
  <si>
    <t>Cost-to-total assets ratio</t>
  </si>
  <si>
    <t>Core ROE</t>
  </si>
  <si>
    <t>Q3 12</t>
  </si>
  <si>
    <t>Q3 2012</t>
  </si>
  <si>
    <t>Q4-10</t>
  </si>
  <si>
    <t>Q1-11</t>
  </si>
  <si>
    <t>Q2-11</t>
  </si>
  <si>
    <t>Q3-11</t>
  </si>
  <si>
    <t>Q4-11</t>
  </si>
  <si>
    <t>Q1-12</t>
  </si>
  <si>
    <t>Q2-12</t>
  </si>
  <si>
    <t>Q3-12</t>
  </si>
  <si>
    <t>Other subsid.</t>
  </si>
  <si>
    <t>Arion bank</t>
  </si>
  <si>
    <t>Equity / Total assets</t>
  </si>
  <si>
    <t>Individually impaired loans</t>
  </si>
  <si>
    <t>Past due &gt;90 days</t>
  </si>
  <si>
    <t>Book value of loans</t>
  </si>
  <si>
    <t>Impaired loans</t>
  </si>
  <si>
    <t>Gross loans</t>
  </si>
  <si>
    <t>Moody´s</t>
  </si>
  <si>
    <t>Gísli og Teitur</t>
  </si>
  <si>
    <t>RWA / Total loans</t>
  </si>
  <si>
    <t>FME requirements (20%)</t>
  </si>
  <si>
    <t>FME requirements (5%)</t>
  </si>
  <si>
    <t>LCR</t>
  </si>
  <si>
    <t>Net gain from discontinued operartions, net of tax</t>
  </si>
  <si>
    <t>Q4 12</t>
  </si>
  <si>
    <t>Q4 2012</t>
  </si>
  <si>
    <t>Problem loans</t>
  </si>
  <si>
    <t>Problem loans %</t>
  </si>
  <si>
    <t>Individually imapaired</t>
  </si>
  <si>
    <t>Past due (&gt;90 days) but not impaired</t>
  </si>
  <si>
    <t>Total problem loans</t>
  </si>
  <si>
    <t xml:space="preserve">Problem loans  </t>
  </si>
  <si>
    <t>There of</t>
  </si>
  <si>
    <t>Over 90 days facility default</t>
  </si>
  <si>
    <t>Over &gt;90 days facility default</t>
  </si>
  <si>
    <t xml:space="preserve">    Mismunur</t>
  </si>
  <si>
    <t>Q4-12</t>
  </si>
  <si>
    <t xml:space="preserve">    Previosly restructured</t>
  </si>
  <si>
    <t xml:space="preserve">    FX rules</t>
  </si>
  <si>
    <t>Fishing industry</t>
  </si>
  <si>
    <t>Transportation</t>
  </si>
  <si>
    <t>Services</t>
  </si>
  <si>
    <t>loans</t>
  </si>
  <si>
    <t>Individually</t>
  </si>
  <si>
    <t>impaired</t>
  </si>
  <si>
    <t>Past due but</t>
  </si>
  <si>
    <t>Problems</t>
  </si>
  <si>
    <t>not  impair.</t>
  </si>
  <si>
    <t>Information &amp; communication technology</t>
  </si>
  <si>
    <t>Real estate activities &amp; construction</t>
  </si>
  <si>
    <t>Agriculture &amp; forestry</t>
  </si>
  <si>
    <t>Collateral</t>
  </si>
  <si>
    <t>Coverage</t>
  </si>
  <si>
    <t>Ratio</t>
  </si>
  <si>
    <t xml:space="preserve">    In recovery</t>
  </si>
  <si>
    <t>Real estate</t>
  </si>
  <si>
    <t>Fishing vessels</t>
  </si>
  <si>
    <t xml:space="preserve">Real  </t>
  </si>
  <si>
    <t>estate</t>
  </si>
  <si>
    <t xml:space="preserve">Fishing  </t>
  </si>
  <si>
    <t>vessels</t>
  </si>
  <si>
    <t>Cash &amp;</t>
  </si>
  <si>
    <t>collateral</t>
  </si>
  <si>
    <t>Other collateral</t>
  </si>
  <si>
    <t>Unsecured credit exposure</t>
  </si>
  <si>
    <t>Eða</t>
  </si>
  <si>
    <t>Unsecured</t>
  </si>
  <si>
    <t>portion</t>
  </si>
  <si>
    <t>Fishing</t>
  </si>
  <si>
    <t>Information &amp; Communication</t>
  </si>
  <si>
    <t>Public sector</t>
  </si>
  <si>
    <t>Real Estate &amp; Construction</t>
  </si>
  <si>
    <t>Agriculture &amp; Forestry</t>
  </si>
  <si>
    <t>Public                      sector</t>
  </si>
  <si>
    <t>Energy &amp; manufacturing</t>
  </si>
  <si>
    <t>CPI linked</t>
  </si>
  <si>
    <t>Non-CPI linked</t>
  </si>
  <si>
    <t>Nota</t>
  </si>
  <si>
    <t>Credit Quality</t>
  </si>
  <si>
    <t>FX ruling</t>
  </si>
  <si>
    <t>Whole sale and retail trade</t>
  </si>
  <si>
    <t>Financial and insursance</t>
  </si>
  <si>
    <t>Industry, energy and manufactoring</t>
  </si>
  <si>
    <t>Impaired amounts</t>
  </si>
  <si>
    <t>There of in</t>
  </si>
  <si>
    <t xml:space="preserve">    &gt;90 days default not impaired</t>
  </si>
  <si>
    <t xml:space="preserve">    &gt;90 days default impaired</t>
  </si>
  <si>
    <t>In recovery</t>
  </si>
  <si>
    <t>Cash &amp; listed securities</t>
  </si>
  <si>
    <t xml:space="preserve">    Not classafied</t>
  </si>
  <si>
    <t xml:space="preserve">    In payment shelter</t>
  </si>
  <si>
    <t xml:space="preserve">    In payment shelter ***</t>
  </si>
  <si>
    <t xml:space="preserve">    &gt;90 days default in payment shelter</t>
  </si>
  <si>
    <t>Loans &gt;90 days past due</t>
  </si>
  <si>
    <t xml:space="preserve">    &gt;90 days default in payment shelter **</t>
  </si>
  <si>
    <t xml:space="preserve">    Previosly restructured ***</t>
  </si>
  <si>
    <t xml:space="preserve">    FX rulings ***</t>
  </si>
  <si>
    <t xml:space="preserve">    In recovery ***</t>
  </si>
  <si>
    <t>Q1 13</t>
  </si>
  <si>
    <t>Q1 2013</t>
  </si>
  <si>
    <t>Q1-13</t>
  </si>
  <si>
    <t>Past due &gt;90 days / Total loans</t>
  </si>
  <si>
    <t>Q2 13</t>
  </si>
  <si>
    <t>Q2 2013</t>
  </si>
  <si>
    <t>Q2-13</t>
  </si>
  <si>
    <t>H1-13</t>
  </si>
  <si>
    <t>H1-12</t>
  </si>
  <si>
    <t>Loans-to-deposits ratio (without covered bonds)</t>
  </si>
  <si>
    <t>Loans-to-deposits ratio (w/o coverend bonds)</t>
  </si>
  <si>
    <t>Subsidiaries</t>
  </si>
  <si>
    <t>Liquidity ratio</t>
  </si>
  <si>
    <t>Industry, Energy &amp; Manufacturing</t>
  </si>
  <si>
    <t>Other sectors</t>
  </si>
  <si>
    <t>Mortgage loans</t>
  </si>
  <si>
    <t>Large exposure</t>
  </si>
  <si>
    <t>Net</t>
  </si>
  <si>
    <t>Gross</t>
  </si>
  <si>
    <t>Sumarstarfsmenn</t>
  </si>
  <si>
    <t>Other problem loans</t>
  </si>
  <si>
    <t>Loans in &gt;90 days past due</t>
  </si>
  <si>
    <t>&gt;90 days facility default</t>
  </si>
  <si>
    <t>FX rulings</t>
  </si>
  <si>
    <t>Credit cards</t>
  </si>
  <si>
    <t>Target</t>
  </si>
  <si>
    <t>Tier I</t>
  </si>
  <si>
    <t>Loans-to-deposits ratio (adjusted)</t>
  </si>
  <si>
    <t>Hagnaður</t>
  </si>
  <si>
    <t>Previously restructured</t>
  </si>
  <si>
    <t>9M 2013</t>
  </si>
  <si>
    <t>Q3 13</t>
  </si>
  <si>
    <t>Q3 2013</t>
  </si>
  <si>
    <t>Q3-13</t>
  </si>
  <si>
    <t>Over 90 days default</t>
  </si>
  <si>
    <t>Uppfært 6/11</t>
  </si>
  <si>
    <t xml:space="preserve">    &gt;90 days default FX rulings</t>
  </si>
  <si>
    <t>Q4 2013</t>
  </si>
  <si>
    <t>Q1 2014</t>
  </si>
  <si>
    <t>Q2 2014</t>
  </si>
  <si>
    <t>Q3 2017</t>
  </si>
  <si>
    <t>Q4 2017</t>
  </si>
  <si>
    <t>Q1 2018</t>
  </si>
  <si>
    <t>Q2 2018</t>
  </si>
  <si>
    <t>Q3 2018</t>
  </si>
  <si>
    <t>Q4 2018</t>
  </si>
  <si>
    <t>Q1 2019</t>
  </si>
  <si>
    <t>Q2 2019</t>
  </si>
  <si>
    <t>Q3 2019</t>
  </si>
  <si>
    <t>Q4 13</t>
  </si>
  <si>
    <t>Q1 14</t>
  </si>
  <si>
    <t>Q2 14</t>
  </si>
  <si>
    <t>9M 2015</t>
  </si>
  <si>
    <t>9M 2016</t>
  </si>
  <si>
    <t>9M 2017</t>
  </si>
  <si>
    <t>9M 2018</t>
  </si>
  <si>
    <t>9M 2019</t>
  </si>
  <si>
    <t>Cash and balances with Central bank</t>
  </si>
  <si>
    <t>Financial instruments</t>
  </si>
  <si>
    <t>Operating expenses</t>
  </si>
  <si>
    <t>2F-14</t>
  </si>
  <si>
    <t>1F-13</t>
  </si>
  <si>
    <t>2F-13</t>
  </si>
  <si>
    <t>3F-13</t>
  </si>
  <si>
    <t>4F-13</t>
  </si>
  <si>
    <t>1F-14</t>
  </si>
  <si>
    <t>Q4-13</t>
  </si>
  <si>
    <t>Q1-14</t>
  </si>
  <si>
    <t>Q2-14</t>
  </si>
  <si>
    <t>6M 2014</t>
  </si>
  <si>
    <t>6M 2013</t>
  </si>
  <si>
    <t xml:space="preserve">    &gt;90 days default not impaired (New)</t>
  </si>
  <si>
    <t>Lán í  yfir 90 daga vanskilum</t>
  </si>
  <si>
    <t>Önnur vandræðalán</t>
  </si>
  <si>
    <t>Á eftir að uppfæra allt í formúlu</t>
  </si>
  <si>
    <t>Fasteignir</t>
  </si>
  <si>
    <t>Fiskiskip</t>
  </si>
  <si>
    <t>Reiðufé og skráð verðbréf</t>
  </si>
  <si>
    <t>Önnur veð</t>
  </si>
  <si>
    <t>Ótryggt</t>
  </si>
  <si>
    <t>&gt;90 daga vanskil</t>
  </si>
  <si>
    <t>Lagaleg óvissa v/gjaldeyrislána</t>
  </si>
  <si>
    <t>Áður endurskipulagt</t>
  </si>
  <si>
    <t>Í endurskipulagningu</t>
  </si>
  <si>
    <t>Niðurfærð  lán &lt;90 daga vanskil</t>
  </si>
  <si>
    <t>Impaired &lt;90 days default</t>
  </si>
  <si>
    <t>RWA/Total assets</t>
  </si>
  <si>
    <t>Interest bearing assets</t>
  </si>
  <si>
    <t>Total Capital base</t>
  </si>
  <si>
    <t>Financial liabilities at fair value</t>
  </si>
  <si>
    <t>Liquidity coverage ratio (LCR)</t>
  </si>
  <si>
    <t>Salaries and related expense</t>
  </si>
  <si>
    <t>Total comprehensive income for the period</t>
  </si>
  <si>
    <t>ISK million</t>
  </si>
  <si>
    <t>Net fee and commission income</t>
  </si>
  <si>
    <t>Fee and commission income</t>
  </si>
  <si>
    <t>Fee and commission expense</t>
  </si>
  <si>
    <t>Net impairment</t>
  </si>
  <si>
    <t>Earnings before tax</t>
  </si>
  <si>
    <t>Net earnings from continuing operations</t>
  </si>
  <si>
    <t>Net gain (loss) from discontinued operations, net of tax</t>
  </si>
  <si>
    <t>Attributable to</t>
  </si>
  <si>
    <t>Non-controlling interest</t>
  </si>
  <si>
    <t>Earnings per share from continuing operations</t>
  </si>
  <si>
    <t>Basic and diluted earnings per share attributable to the</t>
  </si>
  <si>
    <t>shareholders of Arion Bank (ISK)</t>
  </si>
  <si>
    <t>Income statement - 5 year summary</t>
  </si>
  <si>
    <t>Income statement - 9 quarter summary</t>
  </si>
  <si>
    <t>Balance sheet - 5 year summary</t>
  </si>
  <si>
    <t>Cash and balances with Central Bank</t>
  </si>
  <si>
    <t>Due to credit institutions and Central Bank</t>
  </si>
  <si>
    <t>KFI - 9 Quarters</t>
  </si>
  <si>
    <t>Balance sheet - 9 quarter summary</t>
  </si>
  <si>
    <t>Return on risk-weighted-assets</t>
  </si>
  <si>
    <t>Earnings per share</t>
  </si>
  <si>
    <t>Net interest margin on total assets</t>
  </si>
  <si>
    <t>Capital</t>
  </si>
  <si>
    <t>Net interest income - 9 quarter summary</t>
  </si>
  <si>
    <t>Loans</t>
  </si>
  <si>
    <t>Net interest income - 5 year summary</t>
  </si>
  <si>
    <t>KFI - 5 years</t>
  </si>
  <si>
    <t>Loans to customers - 5 year summary</t>
  </si>
  <si>
    <t>Corporates</t>
  </si>
  <si>
    <t>Loans to individuals</t>
  </si>
  <si>
    <t>Provision on loans</t>
  </si>
  <si>
    <t>Total loans to individuals</t>
  </si>
  <si>
    <t>Financial and insurance activities</t>
  </si>
  <si>
    <t>Industry, energy and manufacturing</t>
  </si>
  <si>
    <t>Information and communication technology</t>
  </si>
  <si>
    <t>Public administration, human health and social activities</t>
  </si>
  <si>
    <t>Real estate activities and construction</t>
  </si>
  <si>
    <t>Wholesale and retail trade</t>
  </si>
  <si>
    <t>Loans to corporates</t>
  </si>
  <si>
    <t>Total loans to corporates</t>
  </si>
  <si>
    <t>Loans to corporates specified by sector:</t>
  </si>
  <si>
    <t>Share capital and share premium</t>
  </si>
  <si>
    <t>Other reserves</t>
  </si>
  <si>
    <t>Retained earnings</t>
  </si>
  <si>
    <t>Other statutory deductions</t>
  </si>
  <si>
    <t>Subordinated liabilities</t>
  </si>
  <si>
    <t>Capital and Risk Weighted Assets</t>
  </si>
  <si>
    <t>Official CET 1 ratio</t>
  </si>
  <si>
    <t>Capital ratios</t>
  </si>
  <si>
    <t>Related ratios</t>
  </si>
  <si>
    <t>Leverage ratio</t>
  </si>
  <si>
    <t>On-balance sheet exposures</t>
  </si>
  <si>
    <t>Derivative exposures</t>
  </si>
  <si>
    <t>Securities financing transaction exposures</t>
  </si>
  <si>
    <t>Off-balance sheet exposures</t>
  </si>
  <si>
    <t>Total exposure</t>
  </si>
  <si>
    <t>Net interest margin on interest bearing assets</t>
  </si>
  <si>
    <t>Liabilities</t>
  </si>
  <si>
    <t>Total liabilities</t>
  </si>
  <si>
    <t>Total shareholders equity</t>
  </si>
  <si>
    <t>Ratios:</t>
  </si>
  <si>
    <t>Agriculture and forestry</t>
  </si>
  <si>
    <t>Total risk weighted assets</t>
  </si>
  <si>
    <t>Loans to customers - 9 quarter summary</t>
  </si>
  <si>
    <t>Disclaimer</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</si>
  <si>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</si>
  <si>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</si>
  <si>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</si>
  <si>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By accepting this document you agree to be bound by the foregoing instructions and limitations.</t>
  </si>
  <si>
    <t>Due to rounding, numbers in the disclosures may not add up precisely to the totals provided and percentages may not precisely reflect the absolute figures.</t>
  </si>
  <si>
    <t>Capital adequacy ratio</t>
  </si>
  <si>
    <t>Number of FTE´s at year end</t>
  </si>
  <si>
    <t>Official capital adequacy ratio</t>
  </si>
  <si>
    <t>Regulatory adjustment to Tier 2 capital</t>
  </si>
  <si>
    <t>Common equity Tier 1 capital</t>
  </si>
  <si>
    <t>Share of profit of associates</t>
  </si>
  <si>
    <t>Tier 2 Capital</t>
  </si>
  <si>
    <t>Capital base:</t>
  </si>
  <si>
    <t>Total comprehensive income</t>
  </si>
  <si>
    <t>Credit Risk, loans</t>
  </si>
  <si>
    <t>General credit risk adjustments</t>
  </si>
  <si>
    <t>Non-controlling interest not eligible for inclusion in CET1 capital</t>
  </si>
  <si>
    <t>Net insurance income</t>
  </si>
  <si>
    <t>Market Risk due to currency imbalance</t>
  </si>
  <si>
    <t>CET 1 ratio</t>
  </si>
  <si>
    <t>Income tax expense</t>
  </si>
  <si>
    <t>Common Equity Tier 1 capital before regulatory adjustments</t>
  </si>
  <si>
    <t>2) Not disclosed seperately in 2015, 2014 and 2013</t>
  </si>
  <si>
    <t>1) Calculations restated for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</si>
  <si>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1) Calculations restated from Q3 2016 using the Group's consolidated situation which excludes insurance companies. The effective capital position of the Group is unaffected as the Pillar 2 capital requirement is adjusted accordingly. Their solvency requirements of insurance companies should be viewed seperately.</t>
  </si>
  <si>
    <t>2) Not disclosed seperately in Q2 2016, Q1 2016, Q4 2015</t>
  </si>
  <si>
    <r>
      <t>Problem loans</t>
    </r>
    <r>
      <rPr>
        <vertAlign val="superscript"/>
        <sz val="9"/>
        <color theme="1"/>
        <rFont val="Arial"/>
        <family val="2"/>
      </rPr>
      <t>1</t>
    </r>
  </si>
  <si>
    <r>
      <t>Provision for losses/Gross impaired loans</t>
    </r>
    <r>
      <rPr>
        <vertAlign val="superscript"/>
        <sz val="9"/>
        <color theme="1"/>
        <rFont val="Arial"/>
        <family val="2"/>
      </rPr>
      <t>1</t>
    </r>
  </si>
  <si>
    <r>
      <t>Gross impaired loans/Gross loans</t>
    </r>
    <r>
      <rPr>
        <vertAlign val="superscript"/>
        <sz val="9"/>
        <color theme="1"/>
        <rFont val="Arial"/>
        <family val="2"/>
      </rPr>
      <t>1</t>
    </r>
  </si>
  <si>
    <r>
      <t>Past due loans but not impaired as % of gross loans</t>
    </r>
    <r>
      <rPr>
        <vertAlign val="superscript"/>
        <sz val="9"/>
        <color theme="1"/>
        <rFont val="Arial"/>
        <family val="2"/>
      </rPr>
      <t>1</t>
    </r>
  </si>
  <si>
    <r>
      <rPr>
        <vertAlign val="superscript"/>
        <sz val="7"/>
        <color theme="1"/>
        <rFont val="Arial"/>
        <family val="2"/>
      </rPr>
      <t xml:space="preserve">1 </t>
    </r>
    <r>
      <rPr>
        <sz val="7"/>
        <color theme="1"/>
        <rFont val="Arial"/>
        <family val="2"/>
      </rPr>
      <t>Not available following implementation of IFRS 9 in January 2018</t>
    </r>
  </si>
  <si>
    <r>
      <t>Neither past due nor impaired</t>
    </r>
    <r>
      <rPr>
        <vertAlign val="superscript"/>
        <sz val="9"/>
        <color theme="1"/>
        <rFont val="Arial"/>
        <family val="2"/>
      </rPr>
      <t>1</t>
    </r>
  </si>
  <si>
    <r>
      <t>Past due but not impaired</t>
    </r>
    <r>
      <rPr>
        <vertAlign val="superscript"/>
        <sz val="9"/>
        <color theme="1"/>
        <rFont val="Arial"/>
        <family val="2"/>
      </rPr>
      <t>1</t>
    </r>
  </si>
  <si>
    <r>
      <t>Individually impaired (gross)</t>
    </r>
    <r>
      <rPr>
        <vertAlign val="superscript"/>
        <sz val="9"/>
        <color theme="1"/>
        <rFont val="Arial"/>
        <family val="2"/>
      </rPr>
      <t>1</t>
    </r>
  </si>
  <si>
    <r>
      <t>Impairment amount</t>
    </r>
    <r>
      <rPr>
        <vertAlign val="superscript"/>
        <sz val="9"/>
        <color theme="1"/>
        <rFont val="Arial"/>
        <family val="2"/>
      </rPr>
      <t>1</t>
    </r>
  </si>
  <si>
    <r>
      <t>Deductions related to the consolidated situation</t>
    </r>
    <r>
      <rPr>
        <vertAlign val="superscript"/>
        <sz val="7.65"/>
        <color theme="1"/>
        <rFont val="Arial"/>
        <family val="2"/>
      </rPr>
      <t>1</t>
    </r>
  </si>
  <si>
    <r>
      <t>Credit Risk, securities and other</t>
    </r>
    <r>
      <rPr>
        <vertAlign val="superscript"/>
        <sz val="9"/>
        <color theme="1"/>
        <rFont val="Arial"/>
        <family val="2"/>
      </rPr>
      <t>2</t>
    </r>
  </si>
  <si>
    <r>
      <t>Counterparty credit risk</t>
    </r>
    <r>
      <rPr>
        <vertAlign val="superscript"/>
        <sz val="9"/>
        <color theme="1"/>
        <rFont val="Arial"/>
        <family val="2"/>
      </rPr>
      <t>2</t>
    </r>
  </si>
  <si>
    <r>
      <t>Credit valuation adjustment</t>
    </r>
    <r>
      <rPr>
        <vertAlign val="superscript"/>
        <sz val="9"/>
        <color theme="1"/>
        <rFont val="Arial"/>
        <family val="2"/>
      </rPr>
      <t>2</t>
    </r>
  </si>
  <si>
    <t>Non-controlling interest not eligible for inclusion in CET 1 capital</t>
  </si>
  <si>
    <t>Other net operating income</t>
  </si>
  <si>
    <t>Share of stage 3 loans, gross*</t>
  </si>
  <si>
    <t>* (Gross carrying value of stage 3 loans + gross carrying value of POCI loans in Risk class 4 or lower) / Gross carrying value of loans to customers</t>
  </si>
  <si>
    <t>Liabilities associated with disposal groups held for sale</t>
  </si>
  <si>
    <t>Asset and disposal groups held for sale</t>
  </si>
  <si>
    <r>
      <t>Capital adequacy ratio</t>
    </r>
    <r>
      <rPr>
        <vertAlign val="superscript"/>
        <sz val="9"/>
        <color theme="1"/>
        <rFont val="Arial"/>
        <family val="2"/>
      </rPr>
      <t>3</t>
    </r>
  </si>
  <si>
    <t>3) Including interim profit not eligble for inclusion</t>
  </si>
  <si>
    <t>Foreseeable dividend and interim profit not eligble for inclusion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</si>
</sst>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49">
    <numFmt numFmtId="6" formatCode="#,##0\ &quot;kr&quot;;[Red]\-#,##0\ &quot;kr&quot;"/>
    <numFmt numFmtId="44" formatCode="_-* #,##0.00\ &quot;kr&quot;_-;\-* #,##0.00\ &quot;kr&quot;_-;_-* &quot;-&quot;??\ &quot;kr&quot;_-;_-@_-"/>
    <numFmt numFmtId="43" formatCode="_-* #,##0.00\ _k_r_-;\-* #,##0.00\ _k_r_-;_-* &quot;-&quot;??\ _k_r_-;_-@_-"/>
    <numFmt numFmtId="164" formatCode="_(* #,##0.00_);_(* \(#,##0.00\);_(* &quot;-&quot;??_);_(@_)"/>
    <numFmt numFmtId="165" formatCode="0.0%"/>
    <numFmt numFmtId="166" formatCode="#,##0.0%"/>
    <numFmt numFmtId="167" formatCode="@\ *."/>
    <numFmt numFmtId="168" formatCode="\(#,##0\);#,##0_)"/>
    <numFmt numFmtId="169" formatCode="#,##0,_);\(#,##0,\)"/>
    <numFmt numFmtId="170" formatCode="\(#,##0,\);#,##0,_)"/>
    <numFmt numFmtId="171" formatCode="#,##0,;\(#,##0,\);0;@"/>
    <numFmt numFmtId="172" formatCode="#,##0;\(#,##0\);0;@"/>
    <numFmt numFmtId="173" formatCode="m\/d\/yy\ h:mm"/>
    <numFmt numFmtId="174" formatCode="m\/d"/>
    <numFmt numFmtId="175" formatCode="\(#,##0.00\);#,##0.00_)"/>
    <numFmt numFmtId="176" formatCode="\ \ \ @"/>
    <numFmt numFmtId="177" formatCode="\ \ \ @\ *."/>
    <numFmt numFmtId="178" formatCode="\ \ \ \ \ \ @"/>
    <numFmt numFmtId="179" formatCode="\ \ \ \ \ \ \ \ \ @\ *."/>
    <numFmt numFmtId="180" formatCode="\ \ \ \ \ \ @\ *."/>
    <numFmt numFmtId="181" formatCode="\ \ \ \ \ \ \ \ \ @"/>
    <numFmt numFmtId="182" formatCode="#,##0\ &quot;$&quot;_);[Red]\(* #,##0\ &quot;$&quot;\)"/>
    <numFmt numFmtId="183" formatCode="#,##0\ \ ;[Red]\(* #,##0\ \)"/>
    <numFmt numFmtId="184" formatCode="#,##0.00%\ ;[Red]\(#,##0.00%\)"/>
    <numFmt numFmtId="185" formatCode="#,##0\ \ ;\(* #,##0\ \)"/>
    <numFmt numFmtId="186" formatCode="#,##0\ ;[Red]\(* #,##0\)"/>
    <numFmt numFmtId="187" formatCode="#,##0.0"/>
    <numFmt numFmtId="188" formatCode="#,##0%"/>
    <numFmt numFmtId="189" formatCode="#,##0\ ;\(#,##0\);&quot;-&quot;\ "/>
    <numFmt numFmtId="190" formatCode="0.0"/>
    <numFmt numFmtId="191" formatCode="#,##0.0\ ;\(#,##0.0\);&quot;-&quot;\ "/>
    <numFmt numFmtId="192" formatCode="#,##0%;\(#,##0%\)"/>
    <numFmt numFmtId="193" formatCode="0\ \ "/>
    <numFmt numFmtId="194" formatCode="0.0%;\(0.0%\)"/>
    <numFmt numFmtId="195" formatCode="dd\.mmmm\.yyyy"/>
    <numFmt numFmtId="196" formatCode="#,##0\ &quot;£&quot;_);[Red]\(* #,##0\ &quot;£&quot;\)"/>
    <numFmt numFmtId="197" formatCode="0%;\(0%\)"/>
    <numFmt numFmtId="198" formatCode="#,##0_);\(#,##0_)"/>
    <numFmt numFmtId="199" formatCode="#,##0.\-"/>
    <numFmt numFmtId="200" formatCode="#,##0,,;[Blue]\-#,##0,,"/>
    <numFmt numFmtId="201" formatCode="#,##0,,;[Red]\-#,##0,,"/>
    <numFmt numFmtId="202" formatCode="#,##0;\ \(#,##0\)"/>
    <numFmt numFmtId="203" formatCode="#,##0\ \ ;\ \(#,##0\)"/>
    <numFmt numFmtId="204" formatCode="#,##0;[Red]&quot;-&quot;#,##0"/>
    <numFmt numFmtId="205" formatCode="[$-409]dd/mmm/yy;@"/>
    <numFmt numFmtId="206" formatCode="[$-101041D]###\ ###\ ###\ ###\ ###\ ###\ ###\ ###\ ###\ ###\ ###\ ###\ ###\ ##0.000\ 000"/>
    <numFmt numFmtId="207" formatCode="[$-409]d/mmm/yyyy;@"/>
    <numFmt numFmtId="208" formatCode="#,##0.00\ ;\(#,##0.00\);&quot;-&quot;\ "/>
    <numFmt numFmtId="209" formatCode="#,##0.0%;\(#,##0.0%\);&quot;-&quot;"/>
  </numFmts>
  <fonts count="83">
    <font>
      <sz val="11"/>
      <color theme="1"/>
      <name val="Calibri"/>
      <family val="2"/>
      <scheme val="minor"/>
    </font>
    <font>
      <sz val="11"/>
      <color theme="1"/>
      <name val="Calibri"/>
      <family val="2"/>
      <scheme val="minor"/>
    </font>
    <font>
      <sz val="10"/>
      <name val="Times New Roman"/>
      <family val="1"/>
    </font>
    <font>
      <sz val="11"/>
      <name val="Arial"/>
      <family val="2"/>
    </font>
    <font>
      <sz val="11"/>
      <color indexed="12"/>
      <name val="Times New Roman"/>
      <family val="1"/>
    </font>
    <font>
      <b/>
      <sz val="16"/>
      <name val="Times New Roman"/>
      <family val="1"/>
    </font>
    <font>
      <sz val="10"/>
      <name val="Tms Rmn"/>
    </font>
    <font>
      <sz val="11"/>
      <name val="Tms Rmn"/>
    </font>
    <font>
      <sz val="11"/>
      <name val="Times New Roman"/>
      <family val="1"/>
    </font>
    <font>
      <b/>
      <sz val="11"/>
      <name val="Times New Roman"/>
      <family val="1"/>
    </font>
    <font>
      <b/>
      <sz val="11"/>
      <name val="Arial"/>
      <family val="2"/>
    </font>
    <font>
      <sz val="10"/>
      <name val="Times rmn"/>
    </font>
    <font>
      <b/>
      <sz val="11"/>
      <color indexed="10"/>
      <name val="Times New Roman"/>
      <family val="1"/>
    </font>
    <font>
      <b/>
      <sz val="18"/>
      <name val="Times New Roman"/>
      <family val="1"/>
    </font>
    <font>
      <b/>
      <sz val="14"/>
      <name val="Times New Roman"/>
      <family val="1"/>
    </font>
    <font>
      <sz val="10"/>
      <color theme="1"/>
      <name val="Calibri"/>
      <family val="2"/>
      <scheme val="minor"/>
    </font>
    <font>
      <b/>
      <sz val="10"/>
      <color theme="0"/>
      <name val="Calibri"/>
      <family val="2"/>
      <scheme val="minor"/>
    </font>
    <font>
      <b/>
      <sz val="10"/>
      <color theme="1"/>
      <name val="Calibri"/>
      <family val="2"/>
      <scheme val="minor"/>
    </font>
    <font>
      <sz val="10"/>
      <color rgb="FFFF0000"/>
      <name val="Calibri"/>
      <family val="2"/>
      <scheme val="minor"/>
    </font>
    <font>
      <b/>
      <sz val="9"/>
      <color theme="1"/>
      <name val="Calibri"/>
      <family val="2"/>
      <scheme val="minor"/>
    </font>
    <font>
      <sz val="9"/>
      <color theme="1"/>
      <name val="Calibri"/>
      <family val="2"/>
      <scheme val="minor"/>
    </font>
    <font>
      <b/>
      <sz val="9"/>
      <color theme="0"/>
      <name val="Calibri"/>
      <family val="2"/>
      <scheme val="minor"/>
    </font>
    <font>
      <sz val="8"/>
      <color theme="1"/>
      <name val="Arial"/>
      <family val="2"/>
    </font>
    <font>
      <b/>
      <sz val="9"/>
      <color theme="0"/>
      <name val="Arial"/>
      <family val="2"/>
    </font>
    <font>
      <sz val="9"/>
      <color theme="1"/>
      <name val="Arial"/>
      <family val="2"/>
    </font>
    <font>
      <b/>
      <sz val="9"/>
      <name val="Arial"/>
      <family val="2"/>
    </font>
    <font>
      <b/>
      <sz val="9"/>
      <color theme="1"/>
      <name val="Arial"/>
      <family val="2"/>
    </font>
    <font>
      <sz val="9"/>
      <name val="Arial"/>
      <family val="2"/>
    </font>
    <font>
      <b/>
      <sz val="9"/>
      <color rgb="FFFF0000"/>
      <name val="Arial"/>
      <family val="2"/>
    </font>
    <font>
      <sz val="10"/>
      <name val="Arial"/>
      <family val="2"/>
    </font>
    <font>
      <sz val="10"/>
      <color indexed="8"/>
      <name val="Arial"/>
      <family val="2"/>
    </font>
    <font>
      <b/>
      <sz val="10"/>
      <name val="Times"/>
      <family val="1"/>
    </font>
    <font>
      <b/>
      <sz val="12"/>
      <name val="Arial"/>
      <family val="2"/>
    </font>
    <font>
      <sz val="12"/>
      <name val="Times New Roman"/>
      <family val="1"/>
    </font>
    <font>
      <sz val="9"/>
      <color rgb="FFFF0000"/>
      <name val="Calibri"/>
      <family val="2"/>
      <scheme val="minor"/>
    </font>
    <font>
      <b/>
      <u/>
      <sz val="10"/>
      <color theme="1"/>
      <name val="Calibri"/>
      <family val="2"/>
      <scheme val="minor"/>
    </font>
    <font>
      <sz val="11"/>
      <color theme="0"/>
      <name val="Calibri"/>
      <family val="2"/>
      <scheme val="minor"/>
    </font>
    <font>
      <sz val="11"/>
      <color indexed="8"/>
      <name val="Calibri"/>
      <family val="2"/>
    </font>
    <font>
      <sz val="11"/>
      <color indexed="9"/>
      <name val="Calibri"/>
      <family val="2"/>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0"/>
      <color rgb="FFFF0000"/>
      <name val="Calibri"/>
      <family val="2"/>
      <scheme val="minor"/>
    </font>
    <font>
      <b/>
      <sz val="9"/>
      <color rgb="FFFF0000"/>
      <name val="Calibri"/>
      <family val="2"/>
      <scheme val="minor"/>
    </font>
    <font>
      <u/>
      <sz val="10"/>
      <color indexed="12"/>
      <name val="Arial"/>
      <family val="2"/>
    </font>
    <font>
      <sz val="11"/>
      <color rgb="FFFF0000"/>
      <name val="Calibri"/>
      <family val="2"/>
      <scheme val="minor"/>
    </font>
    <font>
      <sz val="8.5"/>
      <name val="Calibri"/>
      <family val="2"/>
      <scheme val="minor"/>
    </font>
    <font>
      <b/>
      <sz val="8.5"/>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Helv"/>
    </font>
    <font>
      <sz val="16"/>
      <name val="Arial"/>
      <family val="2"/>
    </font>
    <font>
      <b/>
      <sz val="10"/>
      <name val="Arial"/>
      <family val="2"/>
    </font>
    <font>
      <sz val="10"/>
      <color indexed="45"/>
      <name val="Arial"/>
      <family val="2"/>
    </font>
    <font>
      <sz val="11"/>
      <color indexed="8"/>
      <name val="Arial"/>
      <family val="2"/>
    </font>
    <font>
      <sz val="10"/>
      <name val="MS Sans Serif"/>
      <family val="2"/>
    </font>
    <font>
      <sz val="10"/>
      <color indexed="9"/>
      <name val="Arial"/>
      <family val="2"/>
    </font>
    <font>
      <sz val="11"/>
      <color indexed="60"/>
      <name val="Calibri"/>
      <family val="2"/>
    </font>
    <font>
      <u/>
      <sz val="10"/>
      <color indexed="45"/>
      <name val="Arial"/>
      <family val="2"/>
    </font>
    <font>
      <sz val="11"/>
      <color theme="1"/>
      <name val="Arial"/>
      <family val="2"/>
    </font>
    <font>
      <b/>
      <sz val="10"/>
      <color rgb="FF005FAC"/>
      <name val="Calibri"/>
      <family val="2"/>
      <scheme val="minor"/>
    </font>
    <font>
      <b/>
      <sz val="15"/>
      <color theme="0"/>
      <name val="Arial"/>
      <family val="2"/>
    </font>
    <font>
      <b/>
      <sz val="10"/>
      <color rgb="FF005FAC"/>
      <name val="Arial"/>
      <family val="2"/>
    </font>
    <font>
      <b/>
      <sz val="10"/>
      <color theme="0"/>
      <name val="Arial"/>
      <family val="2"/>
    </font>
    <font>
      <b/>
      <sz val="10"/>
      <color theme="1"/>
      <name val="Arial"/>
      <family val="2"/>
    </font>
    <font>
      <vertAlign val="superscript"/>
      <sz val="9"/>
      <color theme="1"/>
      <name val="Arial"/>
      <family val="2"/>
    </font>
    <font>
      <sz val="7"/>
      <color theme="1"/>
      <name val="Arial"/>
      <family val="2"/>
    </font>
    <font>
      <vertAlign val="superscript"/>
      <sz val="7"/>
      <color theme="1"/>
      <name val="Arial"/>
      <family val="2"/>
    </font>
    <font>
      <b/>
      <sz val="11"/>
      <color theme="1"/>
      <name val="Arial"/>
      <family val="2"/>
    </font>
    <font>
      <sz val="10"/>
      <color theme="1"/>
      <name val="Arial"/>
      <family val="2"/>
    </font>
    <font>
      <vertAlign val="superscript"/>
      <sz val="7.65"/>
      <color theme="1"/>
      <name val="Arial"/>
      <family val="2"/>
    </font>
    <font>
      <b/>
      <sz val="10"/>
      <color rgb="FF0B45E6"/>
      <name val="Arial"/>
      <family val="2"/>
    </font>
  </fonts>
  <fills count="6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356AAE"/>
        <bgColor indexed="64"/>
      </patternFill>
    </fill>
    <fill>
      <patternFill patternType="solid">
        <fgColor rgb="FFFF0000"/>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22"/>
      </patternFill>
    </fill>
    <fill>
      <patternFill patternType="solid">
        <fgColor indexed="46"/>
      </patternFill>
    </fill>
    <fill>
      <patternFill patternType="solid">
        <fgColor indexed="27"/>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theme="4" tint="0.79998168889431442"/>
        <bgColor indexed="64"/>
      </patternFill>
    </fill>
    <fill>
      <patternFill patternType="solid">
        <fgColor rgb="FF3562A8"/>
        <bgColor indexed="64"/>
      </patternFill>
    </fill>
    <fill>
      <patternFill patternType="solid">
        <fgColor rgb="FF005FAC"/>
        <bgColor indexed="64"/>
      </patternFill>
    </fill>
    <fill>
      <patternFill patternType="solid">
        <fgColor rgb="FFFA78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indexed="12"/>
        <bgColor indexed="64"/>
      </patternFill>
    </fill>
    <fill>
      <patternFill patternType="solid">
        <fgColor indexed="9"/>
        <bgColor indexed="64"/>
      </patternFill>
    </fill>
    <fill>
      <patternFill patternType="solid">
        <fgColor rgb="FF0B45E6"/>
        <bgColor indexed="64"/>
      </patternFill>
    </fill>
  </fills>
  <borders count="42">
    <border>
      <left/>
      <right/>
      <top/>
      <bottom/>
      <diagonal/>
    </border>
    <border>
      <left/>
      <right/>
      <top style="hair">
        <color auto="1"/>
      </top>
      <bottom style="hair">
        <color auto="1"/>
      </bottom>
      <diagonal/>
    </border>
    <border>
      <left/>
      <right/>
      <top/>
      <bottom style="hair">
        <color auto="1"/>
      </bottom>
      <diagonal/>
    </border>
    <border>
      <left/>
      <right/>
      <top style="thin">
        <color indexed="64"/>
      </top>
      <bottom/>
      <diagonal/>
    </border>
    <border>
      <left/>
      <right/>
      <top style="thin">
        <color indexed="64"/>
      </top>
      <bottom style="double">
        <color indexed="64"/>
      </bottom>
      <diagonal/>
    </border>
    <border>
      <left/>
      <right/>
      <top style="hair">
        <color indexed="64"/>
      </top>
      <bottom style="double">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thin">
        <color rgb="FF356AAE"/>
      </left>
      <right style="thin">
        <color rgb="FF356AAE"/>
      </right>
      <top style="thin">
        <color rgb="FF356AAE"/>
      </top>
      <bottom style="double">
        <color rgb="FF356AAE"/>
      </bottom>
      <diagonal/>
    </border>
    <border>
      <left style="thin">
        <color rgb="FF356AAE"/>
      </left>
      <right style="thin">
        <color rgb="FF356AAE"/>
      </right>
      <top style="thin">
        <color rgb="FF356AAE"/>
      </top>
      <bottom/>
      <diagonal/>
    </border>
    <border>
      <left style="thin">
        <color rgb="FF356AAE"/>
      </left>
      <right style="thin">
        <color rgb="FF356AAE"/>
      </right>
      <top/>
      <bottom/>
      <diagonal/>
    </border>
    <border>
      <left style="thin">
        <color rgb="FF356AAE"/>
      </left>
      <right style="thin">
        <color rgb="FF356AAE"/>
      </right>
      <top/>
      <bottom style="double">
        <color rgb="FF356AAE"/>
      </bottom>
      <diagonal/>
    </border>
    <border>
      <left style="thin">
        <color rgb="FF356AAE"/>
      </left>
      <right style="thin">
        <color rgb="FF356AAE"/>
      </right>
      <top/>
      <bottom style="thin">
        <color rgb="FF356AAE"/>
      </bottom>
      <diagonal/>
    </border>
    <border>
      <left style="thin">
        <color rgb="FF356AAE"/>
      </left>
      <right/>
      <top style="thin">
        <color rgb="FF356AAE"/>
      </top>
      <bottom/>
      <diagonal/>
    </border>
    <border>
      <left/>
      <right style="thin">
        <color rgb="FF356AAE"/>
      </right>
      <top style="thin">
        <color rgb="FF356AAE"/>
      </top>
      <bottom/>
      <diagonal/>
    </border>
    <border>
      <left style="thin">
        <color rgb="FF356AAE"/>
      </left>
      <right/>
      <top/>
      <bottom/>
      <diagonal/>
    </border>
    <border>
      <left/>
      <right style="thin">
        <color rgb="FF356AAE"/>
      </right>
      <top/>
      <bottom/>
      <diagonal/>
    </border>
    <border>
      <left style="thin">
        <color rgb="FF356AAE"/>
      </left>
      <right/>
      <top/>
      <bottom style="double">
        <color rgb="FF356AAE"/>
      </bottom>
      <diagonal/>
    </border>
    <border>
      <left/>
      <right style="thin">
        <color rgb="FF356AAE"/>
      </right>
      <top/>
      <bottom style="double">
        <color rgb="FF356AAE"/>
      </bottom>
      <diagonal/>
    </border>
    <border>
      <left style="thin">
        <color rgb="FF356AAE"/>
      </left>
      <right/>
      <top/>
      <bottom style="thin">
        <color rgb="FF356AAE"/>
      </bottom>
      <diagonal/>
    </border>
    <border>
      <left/>
      <right style="thin">
        <color rgb="FF356AAE"/>
      </right>
      <top/>
      <bottom style="thin">
        <color rgb="FF356AAE"/>
      </bottom>
      <diagonal/>
    </border>
    <border>
      <left/>
      <right/>
      <top style="thin">
        <color rgb="FF356AAE"/>
      </top>
      <bottom/>
      <diagonal/>
    </border>
    <border>
      <left/>
      <right/>
      <top/>
      <bottom style="thin">
        <color rgb="FF356AAE"/>
      </bottom>
      <diagonal/>
    </border>
    <border>
      <left style="thin">
        <color rgb="FF356AAE"/>
      </left>
      <right/>
      <top style="thin">
        <color rgb="FF356AAE"/>
      </top>
      <bottom style="double">
        <color rgb="FF356AAE"/>
      </bottom>
      <diagonal/>
    </border>
    <border>
      <left/>
      <right style="thin">
        <color rgb="FF356AAE"/>
      </right>
      <top style="thin">
        <color rgb="FF356AAE"/>
      </top>
      <bottom style="double">
        <color rgb="FF356AAE"/>
      </bottom>
      <diagonal/>
    </border>
    <border>
      <left/>
      <right/>
      <top style="thin">
        <color rgb="FF356AAE"/>
      </top>
      <bottom style="double">
        <color rgb="FF356AAE"/>
      </bottom>
      <diagonal/>
    </border>
    <border>
      <left/>
      <right/>
      <top/>
      <bottom style="double">
        <color rgb="FF356AA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30798">
    <xf numFmtId="0" fontId="0" fillId="0" borderId="0"/>
    <xf numFmtId="9" fontId="1" fillId="0" borderId="0" applyFont="0" applyFill="0" applyBorder="0" applyAlignment="0" applyProtection="0"/>
    <xf numFmtId="3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4" fillId="0" borderId="0" applyFill="0" applyBorder="0" applyAlignment="0" applyProtection="0"/>
    <xf numFmtId="172" fontId="4" fillId="0" borderId="0" applyFill="0" applyBorder="0" applyAlignment="0" applyProtection="0"/>
    <xf numFmtId="0" fontId="5" fillId="0" borderId="0" applyNumberFormat="0" applyFill="0" applyBorder="0" applyAlignment="0" applyProtection="0"/>
    <xf numFmtId="173" fontId="6" fillId="0" borderId="0" applyFill="0" applyBorder="0" applyProtection="0"/>
    <xf numFmtId="173" fontId="6" fillId="0" borderId="3" applyFill="0" applyProtection="0"/>
    <xf numFmtId="173" fontId="6" fillId="0" borderId="4" applyFill="0" applyProtection="0"/>
    <xf numFmtId="173" fontId="6" fillId="0" borderId="0" applyFill="0" applyBorder="0" applyProtection="0"/>
    <xf numFmtId="174" fontId="6" fillId="0" borderId="0" applyFill="0" applyBorder="0" applyProtection="0"/>
    <xf numFmtId="174" fontId="6" fillId="0" borderId="3" applyFill="0" applyProtection="0"/>
    <xf numFmtId="174" fontId="6" fillId="0" borderId="4" applyFill="0" applyProtection="0"/>
    <xf numFmtId="174" fontId="6" fillId="0" borderId="0" applyFill="0" applyBorder="0" applyProtection="0"/>
    <xf numFmtId="39" fontId="3" fillId="0" borderId="0" applyFont="0" applyFill="0" applyBorder="0" applyAlignment="0" applyProtection="0"/>
    <xf numFmtId="175" fontId="3" fillId="0" borderId="0" applyFont="0" applyFill="0" applyBorder="0" applyAlignment="0" applyProtection="0"/>
    <xf numFmtId="176" fontId="7" fillId="0" borderId="0"/>
    <xf numFmtId="177" fontId="7" fillId="0" borderId="0">
      <alignment horizontal="centerContinuous"/>
    </xf>
    <xf numFmtId="178" fontId="8" fillId="0" borderId="0"/>
    <xf numFmtId="179" fontId="7" fillId="0" borderId="0">
      <alignment horizontal="centerContinuous"/>
    </xf>
    <xf numFmtId="167" fontId="2" fillId="0" borderId="0" applyFont="0" applyFill="0" applyBorder="0" applyProtection="0">
      <alignment horizontal="centerContinuous"/>
    </xf>
    <xf numFmtId="176" fontId="2" fillId="0" borderId="0" applyFont="0" applyFill="0" applyBorder="0" applyAlignment="0" applyProtection="0"/>
    <xf numFmtId="177" fontId="2" fillId="0" borderId="0" applyFont="0" applyFill="0" applyBorder="0" applyProtection="0">
      <alignment horizontal="centerContinuous"/>
    </xf>
    <xf numFmtId="178" fontId="2" fillId="0" borderId="0" applyFont="0" applyFill="0" applyBorder="0" applyAlignment="0" applyProtection="0"/>
    <xf numFmtId="180" fontId="2" fillId="0" borderId="0" applyFont="0" applyFill="0" applyBorder="0" applyProtection="0">
      <alignment horizontal="centerContinuous"/>
    </xf>
    <xf numFmtId="181" fontId="2" fillId="0" borderId="0" applyFont="0" applyFill="0" applyBorder="0" applyAlignment="0" applyProtection="0"/>
    <xf numFmtId="179" fontId="2" fillId="0" borderId="0" applyFont="0" applyFill="0" applyBorder="0" applyProtection="0">
      <alignment horizontal="centerContinuous"/>
    </xf>
    <xf numFmtId="182" fontId="8" fillId="0" borderId="0" applyFont="0" applyFill="0" applyBorder="0" applyAlignment="0" applyProtection="0"/>
    <xf numFmtId="183" fontId="9" fillId="0" borderId="0"/>
    <xf numFmtId="167" fontId="7" fillId="0" borderId="0">
      <alignment horizontal="centerContinuous"/>
    </xf>
    <xf numFmtId="49" fontId="10" fillId="0" borderId="0" applyFill="0" applyBorder="0" applyProtection="0">
      <alignment horizontal="center"/>
    </xf>
    <xf numFmtId="184" fontId="6" fillId="0" borderId="0" applyFont="0" applyFill="0" applyBorder="0" applyAlignment="0" applyProtection="0"/>
    <xf numFmtId="185" fontId="2" fillId="0" borderId="1" applyNumberFormat="0" applyFont="0" applyFill="0" applyAlignment="0" applyProtection="0"/>
    <xf numFmtId="183" fontId="2" fillId="0" borderId="5" applyNumberFormat="0" applyFont="0" applyFill="0" applyAlignment="0" applyProtection="0"/>
    <xf numFmtId="185" fontId="2" fillId="0" borderId="2" applyNumberFormat="0" applyFont="0" applyFill="0" applyAlignment="0" applyProtection="0"/>
    <xf numFmtId="185" fontId="2" fillId="0" borderId="6" applyNumberFormat="0" applyFont="0" applyFill="0" applyAlignment="0" applyProtection="0"/>
    <xf numFmtId="186" fontId="11" fillId="0" borderId="7"/>
    <xf numFmtId="168" fontId="10" fillId="0" borderId="4" applyFill="0" applyAlignment="0" applyProtection="0"/>
    <xf numFmtId="169" fontId="10" fillId="0" borderId="4" applyFill="0" applyAlignment="0" applyProtection="0"/>
    <xf numFmtId="170" fontId="10" fillId="0" borderId="4" applyFill="0" applyAlignment="0" applyProtection="0"/>
    <xf numFmtId="171" fontId="12" fillId="0" borderId="0" applyFill="0" applyBorder="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8" fontId="6" fillId="0" borderId="0"/>
    <xf numFmtId="0" fontId="13" fillId="0" borderId="8" applyNumberFormat="0" applyFill="0" applyProtection="0">
      <alignment horizontal="centerContinuous"/>
    </xf>
    <xf numFmtId="183" fontId="14" fillId="0" borderId="0" applyNumberFormat="0" applyFill="0" applyBorder="0" applyProtection="0">
      <alignment horizontal="centerContinuous"/>
    </xf>
    <xf numFmtId="193" fontId="2" fillId="0" borderId="0" applyFont="0" applyFill="0" applyBorder="0" applyAlignment="0" applyProtection="0"/>
    <xf numFmtId="193" fontId="2"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194"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ont="0" applyFill="0" applyBorder="0" applyAlignment="0" applyProtection="0"/>
    <xf numFmtId="0" fontId="29" fillId="0" borderId="0" applyFont="0" applyFill="0" applyBorder="0" applyAlignment="0" applyProtection="0"/>
    <xf numFmtId="195" fontId="8" fillId="0" borderId="0" applyFont="0" applyFill="0" applyBorder="0" applyAlignment="0" applyProtection="0"/>
    <xf numFmtId="15" fontId="8" fillId="0" borderId="0" applyFont="0" applyFill="0" applyBorder="0" applyAlignment="0" applyProtection="0"/>
    <xf numFmtId="14" fontId="30"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31" fillId="0" borderId="0"/>
    <xf numFmtId="0" fontId="32" fillId="0" borderId="10" applyNumberFormat="0" applyAlignment="0" applyProtection="0">
      <alignment horizontal="left" vertical="center"/>
    </xf>
    <xf numFmtId="0" fontId="32" fillId="0" borderId="9">
      <alignment horizontal="left" vertical="center"/>
    </xf>
    <xf numFmtId="167" fontId="2" fillId="0" borderId="0" applyFont="0" applyFill="0" applyBorder="0" applyProtection="0">
      <alignment horizontal="centerContinuous"/>
    </xf>
    <xf numFmtId="177" fontId="2" fillId="0" borderId="0" applyFont="0" applyFill="0" applyBorder="0" applyProtection="0">
      <alignment horizontal="centerContinuous"/>
    </xf>
    <xf numFmtId="176" fontId="2" fillId="0" borderId="0" applyFont="0" applyFill="0" applyBorder="0" applyAlignment="0" applyProtection="0"/>
    <xf numFmtId="180" fontId="2" fillId="0" borderId="0" applyFont="0" applyFill="0" applyBorder="0" applyProtection="0">
      <alignment horizontal="centerContinuous"/>
    </xf>
    <xf numFmtId="178" fontId="2" fillId="0" borderId="0" applyFont="0" applyFill="0" applyBorder="0" applyAlignment="0" applyProtection="0"/>
    <xf numFmtId="179" fontId="2" fillId="0" borderId="0" applyFont="0" applyFill="0" applyBorder="0" applyProtection="0">
      <alignment horizontal="centerContinuous"/>
    </xf>
    <xf numFmtId="181" fontId="2" fillId="0" borderId="0" applyFont="0" applyFill="0" applyBorder="0" applyAlignment="0" applyProtection="0"/>
    <xf numFmtId="196" fontId="8"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xf numFmtId="0" fontId="29" fillId="0" borderId="0"/>
    <xf numFmtId="0" fontId="29" fillId="0" borderId="0" applyFont="0" applyFill="0" applyBorder="0" applyAlignment="0" applyProtection="0"/>
    <xf numFmtId="197" fontId="29" fillId="0" borderId="0" applyFont="0" applyFill="0" applyBorder="0" applyAlignment="0" applyProtection="0"/>
    <xf numFmtId="197"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0" fontId="29" fillId="0" borderId="0" applyFill="0" applyBorder="0" applyAlignment="0"/>
    <xf numFmtId="183" fontId="2" fillId="0" borderId="5" applyNumberFormat="0" applyFont="0" applyFill="0" applyAlignment="0" applyProtection="0"/>
    <xf numFmtId="0" fontId="29" fillId="0" borderId="0"/>
    <xf numFmtId="49" fontId="30" fillId="0" borderId="0" applyFill="0" applyBorder="0" applyAlignment="0"/>
    <xf numFmtId="0" fontId="30" fillId="0" borderId="0" applyFill="0" applyBorder="0" applyAlignment="0"/>
    <xf numFmtId="198" fontId="29" fillId="0" borderId="0" applyFill="0" applyBorder="0" applyAlignment="0"/>
    <xf numFmtId="199" fontId="33"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0" fillId="0" borderId="0">
      <alignment vertical="top"/>
    </xf>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21"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4"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20"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3"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5"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7" fillId="28"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29"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8" fillId="30" borderId="0" applyNumberFormat="0" applyBorder="0" applyAlignment="0" applyProtection="0"/>
    <xf numFmtId="0" fontId="36" fillId="22" borderId="0" applyNumberFormat="0" applyBorder="0" applyAlignment="0" applyProtection="0"/>
    <xf numFmtId="0" fontId="36" fillId="22"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3"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3" fillId="0" borderId="0" applyFont="0" applyFill="0" applyBorder="0" applyAlignment="0" applyProtection="0"/>
    <xf numFmtId="0" fontId="29" fillId="0" borderId="0"/>
    <xf numFmtId="0" fontId="29" fillId="0" borderId="0"/>
    <xf numFmtId="0" fontId="29" fillId="0" borderId="0"/>
    <xf numFmtId="170" fontId="3" fillId="0" borderId="0" applyFont="0" applyFill="0" applyBorder="0" applyAlignment="0" applyProtection="0"/>
    <xf numFmtId="0" fontId="29" fillId="0" borderId="0"/>
    <xf numFmtId="0" fontId="29" fillId="0" borderId="0"/>
    <xf numFmtId="0" fontId="29" fillId="0" borderId="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0" fontId="29" fillId="0" borderId="0"/>
    <xf numFmtId="0" fontId="29" fillId="0" borderId="0"/>
    <xf numFmtId="0" fontId="29" fillId="0" borderId="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37"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4"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4" fontId="29" fillId="0" borderId="0" applyFont="0" applyFill="0" applyBorder="0" applyAlignment="0" applyProtection="0"/>
    <xf numFmtId="0" fontId="29" fillId="0" borderId="0"/>
    <xf numFmtId="0" fontId="5" fillId="0" borderId="0" applyNumberFormat="0" applyFill="0" applyBorder="0" applyAlignment="0" applyProtection="0"/>
    <xf numFmtId="0" fontId="29" fillId="0" borderId="0"/>
    <xf numFmtId="173" fontId="6" fillId="0" borderId="0" applyFill="0" applyBorder="0" applyProtection="0"/>
    <xf numFmtId="0" fontId="29" fillId="0" borderId="0"/>
    <xf numFmtId="173" fontId="6" fillId="0" borderId="3" applyFill="0" applyProtection="0"/>
    <xf numFmtId="0" fontId="29" fillId="0" borderId="0"/>
    <xf numFmtId="173" fontId="6" fillId="0" borderId="4" applyFill="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5"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14" fontId="30" fillId="0" borderId="0" applyFill="0" applyBorder="0" applyAlignment="0"/>
    <xf numFmtId="0" fontId="29" fillId="0" borderId="0"/>
    <xf numFmtId="174" fontId="6" fillId="0" borderId="0" applyFill="0" applyBorder="0" applyProtection="0"/>
    <xf numFmtId="0" fontId="29" fillId="0" borderId="0"/>
    <xf numFmtId="174" fontId="6" fillId="0" borderId="3" applyFill="0" applyProtection="0"/>
    <xf numFmtId="0" fontId="29" fillId="0" borderId="0"/>
    <xf numFmtId="174" fontId="6" fillId="0" borderId="4" applyFill="0" applyProtection="0"/>
    <xf numFmtId="0" fontId="29" fillId="0" borderId="0"/>
    <xf numFmtId="0" fontId="29" fillId="0" borderId="0"/>
    <xf numFmtId="0" fontId="29" fillId="0" borderId="0"/>
    <xf numFmtId="175" fontId="3" fillId="0" borderId="0" applyFont="0" applyFill="0" applyBorder="0" applyAlignment="0" applyProtection="0"/>
    <xf numFmtId="0" fontId="29" fillId="0" borderId="0"/>
    <xf numFmtId="0" fontId="29" fillId="0" borderId="0"/>
    <xf numFmtId="0" fontId="29" fillId="0" borderId="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1"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10" applyNumberFormat="0" applyAlignment="0" applyProtection="0">
      <alignment horizontal="left" vertical="center"/>
    </xf>
    <xf numFmtId="0" fontId="29" fillId="0" borderId="0"/>
    <xf numFmtId="0" fontId="32" fillId="0" borderId="9">
      <alignment horizontal="left" vertical="center"/>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7" fillId="0" borderId="0"/>
    <xf numFmtId="0" fontId="29" fillId="0" borderId="0"/>
    <xf numFmtId="17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8"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7"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6" fontId="2" fillId="0" borderId="0" applyFont="0" applyFill="0" applyBorder="0" applyAlignment="0" applyProtection="0"/>
    <xf numFmtId="0" fontId="29" fillId="0" borderId="0"/>
    <xf numFmtId="176" fontId="2" fillId="0" borderId="0" applyFont="0" applyFill="0" applyBorder="0" applyAlignment="0" applyProtection="0"/>
    <xf numFmtId="176" fontId="2" fillId="0" borderId="0" applyFont="0" applyFill="0" applyBorder="0" applyAlignment="0" applyProtection="0"/>
    <xf numFmtId="176"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0"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8" fontId="2" fillId="0" borderId="0" applyFont="0" applyFill="0" applyBorder="0" applyAlignment="0" applyProtection="0"/>
    <xf numFmtId="0" fontId="29" fillId="0" borderId="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9" fontId="2" fillId="0" borderId="0" applyFon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1" fontId="2" fillId="0" borderId="0" applyFont="0" applyFill="0" applyBorder="0" applyAlignment="0" applyProtection="0"/>
    <xf numFmtId="0" fontId="29" fillId="0" borderId="0"/>
    <xf numFmtId="181" fontId="2" fillId="0" borderId="0" applyFont="0" applyFill="0" applyBorder="0" applyAlignment="0" applyProtection="0"/>
    <xf numFmtId="181" fontId="2" fillId="0" borderId="0" applyFont="0" applyFill="0" applyBorder="0" applyAlignment="0" applyProtection="0"/>
    <xf numFmtId="181" fontId="2"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6" fontId="8"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201"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7" fontId="7" fillId="0" borderId="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10" fillId="0" borderId="0" applyFill="0" applyBorder="0" applyProtection="0">
      <alignment horizontal="center"/>
    </xf>
    <xf numFmtId="0" fontId="29" fillId="0" borderId="0"/>
    <xf numFmtId="184" fontId="6"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7"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2" fillId="0" borderId="5"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2"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5" fontId="2" fillId="0" borderId="6"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185" fontId="2" fillId="0" borderId="1" applyNumberFormat="0" applyFont="0"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0" fillId="0" borderId="0">
      <alignment vertical="top"/>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49" fontId="30" fillId="0" borderId="0" applyFill="0" applyBorder="0" applyAlignment="0"/>
    <xf numFmtId="0" fontId="29" fillId="0" borderId="0"/>
    <xf numFmtId="0" fontId="30"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8" fontId="29" fillId="0" borderId="0" applyFill="0" applyBorder="0" applyAlignment="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99" fontId="33"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6" fontId="11" fillId="0" borderId="7"/>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68"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70"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169"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7" fontId="10" fillId="0" borderId="4" applyFill="0" applyAlignment="0" applyProtection="0"/>
    <xf numFmtId="37" fontId="10" fillId="0" borderId="4" applyFill="0" applyAlignment="0" applyProtection="0"/>
    <xf numFmtId="37" fontId="10" fillId="0" borderId="4" applyFill="0" applyAlignment="0" applyProtection="0"/>
    <xf numFmtId="37" fontId="10" fillId="0" borderId="4" applyFill="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38" fontId="6"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183" fontId="14" fillId="0" borderId="0" applyNumberFormat="0" applyFill="0" applyBorder="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3" fillId="0" borderId="8" applyNumberFormat="0" applyFill="0" applyProtection="0">
      <alignment horizontal="centerContinuous"/>
    </xf>
    <xf numFmtId="0" fontId="29" fillId="0" borderId="0"/>
    <xf numFmtId="0" fontId="13" fillId="0" borderId="8" applyNumberFormat="0" applyFill="0" applyProtection="0">
      <alignment horizontal="centerContinuous"/>
    </xf>
    <xf numFmtId="0" fontId="13" fillId="0" borderId="8" applyNumberFormat="0" applyFill="0" applyProtection="0">
      <alignment horizontal="centerContinuous"/>
    </xf>
    <xf numFmtId="0" fontId="13" fillId="0" borderId="8" applyNumberFormat="0" applyFill="0" applyProtection="0">
      <alignment horizontal="centerContinuous"/>
    </xf>
    <xf numFmtId="0" fontId="29" fillId="0" borderId="0"/>
    <xf numFmtId="0" fontId="29" fillId="0" borderId="0"/>
    <xf numFmtId="0" fontId="29" fillId="0" borderId="0"/>
    <xf numFmtId="0" fontId="29" fillId="0" borderId="0"/>
    <xf numFmtId="0" fontId="29" fillId="0" borderId="0"/>
    <xf numFmtId="0" fontId="29" fillId="0" borderId="0"/>
    <xf numFmtId="0" fontId="4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189" fontId="47" fillId="0" borderId="0">
      <alignment horizontal="right"/>
    </xf>
    <xf numFmtId="189" fontId="47" fillId="0" borderId="2">
      <alignment horizontal="right"/>
    </xf>
    <xf numFmtId="167" fontId="47" fillId="0" borderId="0">
      <alignment horizontal="center"/>
      <protection locked="0"/>
    </xf>
    <xf numFmtId="0" fontId="47" fillId="0" borderId="0">
      <alignment horizontal="left"/>
    </xf>
    <xf numFmtId="0" fontId="47" fillId="0" borderId="0">
      <alignment horizontal="right"/>
    </xf>
    <xf numFmtId="0" fontId="47" fillId="0" borderId="0">
      <alignment horizontal="center"/>
    </xf>
    <xf numFmtId="167" fontId="48" fillId="0" borderId="0"/>
    <xf numFmtId="0" fontId="49" fillId="0" borderId="0" applyNumberFormat="0" applyFill="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35" borderId="0" applyNumberFormat="0" applyBorder="0" applyAlignment="0" applyProtection="0"/>
    <xf numFmtId="0" fontId="54" fillId="36" borderId="0" applyNumberFormat="0" applyBorder="0" applyAlignment="0" applyProtection="0"/>
    <xf numFmtId="0" fontId="55" fillId="37" borderId="0" applyNumberFormat="0" applyBorder="0" applyAlignment="0" applyProtection="0"/>
    <xf numFmtId="0" fontId="56" fillId="38" borderId="35" applyNumberFormat="0" applyAlignment="0" applyProtection="0"/>
    <xf numFmtId="0" fontId="57" fillId="39" borderId="36" applyNumberFormat="0" applyAlignment="0" applyProtection="0"/>
    <xf numFmtId="0" fontId="58" fillId="39" borderId="35" applyNumberFormat="0" applyAlignment="0" applyProtection="0"/>
    <xf numFmtId="0" fontId="59" fillId="0" borderId="37" applyNumberFormat="0" applyFill="0" applyAlignment="0" applyProtection="0"/>
    <xf numFmtId="0" fontId="39" fillId="40" borderId="38" applyNumberFormat="0" applyAlignment="0" applyProtection="0"/>
    <xf numFmtId="0" fontId="46" fillId="0" borderId="0" applyNumberFormat="0" applyFill="0" applyBorder="0" applyAlignment="0" applyProtection="0"/>
    <xf numFmtId="0" fontId="1" fillId="41" borderId="39" applyNumberFormat="0" applyFont="0" applyAlignment="0" applyProtection="0"/>
    <xf numFmtId="0" fontId="60" fillId="0" borderId="0" applyNumberFormat="0" applyFill="0" applyBorder="0" applyAlignment="0" applyProtection="0"/>
    <xf numFmtId="0" fontId="40" fillId="0" borderId="40" applyNumberFormat="0" applyFill="0" applyAlignment="0" applyProtection="0"/>
    <xf numFmtId="0" fontId="36" fillId="42"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1" fillId="10" borderId="0" applyNumberFormat="0" applyBorder="0" applyAlignment="0" applyProtection="0"/>
    <xf numFmtId="0" fontId="1" fillId="45" borderId="0" applyNumberFormat="0" applyBorder="0" applyAlignment="0" applyProtection="0"/>
    <xf numFmtId="0" fontId="36" fillId="46" borderId="0" applyNumberFormat="0" applyBorder="0" applyAlignment="0" applyProtection="0"/>
    <xf numFmtId="0" fontId="36" fillId="47" borderId="0" applyNumberFormat="0" applyBorder="0" applyAlignment="0" applyProtection="0"/>
    <xf numFmtId="0" fontId="1" fillId="48" borderId="0" applyNumberFormat="0" applyBorder="0" applyAlignment="0" applyProtection="0"/>
    <xf numFmtId="0" fontId="1" fillId="11"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1" fillId="51" borderId="0" applyNumberFormat="0" applyBorder="0" applyAlignment="0" applyProtection="0"/>
    <xf numFmtId="0" fontId="1" fillId="12"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1" fillId="13" borderId="0" applyNumberFormat="0" applyBorder="0" applyAlignment="0" applyProtection="0"/>
    <xf numFmtId="0" fontId="1"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6" fillId="57" borderId="0" applyNumberFormat="0" applyBorder="0" applyAlignment="0" applyProtection="0"/>
    <xf numFmtId="0" fontId="67" fillId="58" borderId="7">
      <alignment wrapText="1"/>
    </xf>
    <xf numFmtId="43" fontId="29" fillId="0" borderId="0" applyFont="0" applyFill="0" applyBorder="0" applyAlignment="0" applyProtection="0"/>
    <xf numFmtId="44" fontId="29" fillId="0" borderId="0" applyFont="0" applyFill="0" applyBorder="0" applyAlignment="0" applyProtection="0"/>
    <xf numFmtId="0" fontId="61" fillId="0" borderId="0"/>
    <xf numFmtId="205" fontId="61" fillId="0" borderId="0"/>
    <xf numFmtId="0" fontId="63" fillId="59" borderId="41" applyFont="0" applyBorder="0">
      <alignment horizontal="center" wrapText="1"/>
    </xf>
    <xf numFmtId="0" fontId="6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56" fillId="38" borderId="35" applyNumberFormat="0" applyAlignment="0" applyProtection="0"/>
    <xf numFmtId="0" fontId="68" fillId="26" borderId="0" applyNumberFormat="0" applyBorder="0" applyAlignment="0" applyProtection="0"/>
    <xf numFmtId="205" fontId="29" fillId="0" borderId="0"/>
    <xf numFmtId="0" fontId="29" fillId="0" borderId="0">
      <alignment wrapText="1"/>
    </xf>
    <xf numFmtId="0" fontId="1" fillId="0" borderId="0"/>
    <xf numFmtId="0" fontId="1" fillId="0" borderId="0"/>
    <xf numFmtId="205" fontId="29" fillId="0" borderId="0"/>
    <xf numFmtId="207" fontId="29" fillId="0" borderId="0"/>
    <xf numFmtId="205" fontId="29" fillId="0" borderId="0"/>
    <xf numFmtId="206" fontId="1" fillId="0" borderId="0"/>
    <xf numFmtId="206" fontId="1" fillId="0" borderId="0"/>
    <xf numFmtId="0" fontId="70" fillId="0" borderId="0"/>
    <xf numFmtId="206" fontId="29" fillId="0" borderId="0"/>
    <xf numFmtId="0" fontId="37" fillId="0" borderId="0"/>
    <xf numFmtId="0" fontId="65" fillId="0" borderId="0"/>
    <xf numFmtId="205" fontId="29" fillId="0" borderId="0"/>
    <xf numFmtId="206" fontId="29" fillId="0" borderId="0">
      <alignment wrapText="1"/>
    </xf>
    <xf numFmtId="205" fontId="29" fillId="0" borderId="0"/>
    <xf numFmtId="0" fontId="29" fillId="0" borderId="0"/>
    <xf numFmtId="0" fontId="70" fillId="0" borderId="0"/>
    <xf numFmtId="0" fontId="70" fillId="0" borderId="0"/>
    <xf numFmtId="205" fontId="70" fillId="0" borderId="0"/>
    <xf numFmtId="0" fontId="70" fillId="0" borderId="0"/>
    <xf numFmtId="0" fontId="70" fillId="0" borderId="0"/>
    <xf numFmtId="0" fontId="70" fillId="0" borderId="0"/>
    <xf numFmtId="0" fontId="70" fillId="0" borderId="0"/>
    <xf numFmtId="0" fontId="70" fillId="0" borderId="0"/>
    <xf numFmtId="0" fontId="70" fillId="0" borderId="0"/>
    <xf numFmtId="205" fontId="70" fillId="0" borderId="0"/>
    <xf numFmtId="205" fontId="70" fillId="0" borderId="0"/>
    <xf numFmtId="0"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0" fontId="65"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6" fontId="29" fillId="0" borderId="0">
      <alignment wrapText="1"/>
    </xf>
    <xf numFmtId="205"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7" fontId="70" fillId="0" borderId="0"/>
    <xf numFmtId="205" fontId="70" fillId="0" borderId="0"/>
    <xf numFmtId="0" fontId="1" fillId="0" borderId="0"/>
    <xf numFmtId="0" fontId="65" fillId="0" borderId="0"/>
    <xf numFmtId="206" fontId="29" fillId="0" borderId="0">
      <alignment wrapText="1"/>
    </xf>
    <xf numFmtId="205" fontId="65" fillId="0" borderId="0"/>
    <xf numFmtId="0" fontId="70" fillId="0" borderId="0"/>
    <xf numFmtId="205" fontId="70" fillId="0" borderId="0"/>
    <xf numFmtId="0" fontId="70" fillId="0" borderId="0"/>
    <xf numFmtId="0" fontId="1"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5" fontId="70" fillId="0" borderId="0"/>
    <xf numFmtId="207" fontId="70" fillId="0" borderId="0"/>
    <xf numFmtId="207" fontId="70" fillId="0" borderId="0"/>
    <xf numFmtId="207" fontId="70" fillId="0" borderId="0"/>
    <xf numFmtId="207" fontId="70" fillId="0" borderId="0"/>
    <xf numFmtId="0" fontId="70" fillId="0" borderId="0"/>
    <xf numFmtId="0" fontId="70" fillId="0" borderId="0"/>
    <xf numFmtId="0" fontId="70" fillId="0" borderId="0"/>
    <xf numFmtId="0" fontId="1" fillId="0" borderId="0"/>
    <xf numFmtId="0" fontId="1" fillId="0" borderId="0"/>
    <xf numFmtId="9" fontId="29"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70" fillId="0" borderId="0" applyFont="0" applyFill="0" applyBorder="0" applyAlignment="0" applyProtection="0"/>
    <xf numFmtId="204" fontId="6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alignment wrapText="1"/>
    </xf>
    <xf numFmtId="164" fontId="29" fillId="0" borderId="0" applyFont="0" applyFill="0" applyBorder="0" applyAlignment="0" applyProtection="0">
      <alignment wrapText="1"/>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6" fontId="66" fillId="0" borderId="0" applyFont="0" applyFill="0" applyBorder="0" applyAlignment="0" applyProtection="0"/>
    <xf numFmtId="0" fontId="62" fillId="0" borderId="0" applyNumberFormat="0" applyFill="0" applyBorder="0" applyAlignment="0" applyProtection="0">
      <alignment wrapText="1"/>
    </xf>
    <xf numFmtId="0" fontId="1" fillId="0" borderId="0"/>
    <xf numFmtId="0" fontId="1" fillId="41" borderId="39" applyNumberFormat="0" applyFont="0" applyAlignment="0" applyProtection="0"/>
    <xf numFmtId="37" fontId="10" fillId="0" borderId="4" applyFill="0" applyAlignment="0" applyProtection="0"/>
    <xf numFmtId="0" fontId="40" fillId="0" borderId="40" applyNumberFormat="0" applyFill="0" applyAlignment="0" applyProtection="0"/>
  </cellStyleXfs>
  <cellXfs count="342">
    <xf numFmtId="0" fontId="0" fillId="0" borderId="0" xfId="0"/>
    <xf numFmtId="0" fontId="15" fillId="0" borderId="0" xfId="0" applyFont="1"/>
    <xf numFmtId="0" fontId="17" fillId="0" borderId="0" xfId="0" applyFont="1" applyFill="1" applyAlignment="1">
      <alignment horizontal="right"/>
    </xf>
    <xf numFmtId="0" fontId="17" fillId="0" borderId="0" xfId="0" applyFont="1" applyAlignment="1">
      <alignment horizontal="right"/>
    </xf>
    <xf numFmtId="3" fontId="15" fillId="0" borderId="0" xfId="0" applyNumberFormat="1" applyFont="1"/>
    <xf numFmtId="9" fontId="15" fillId="0" borderId="0" xfId="1" applyFont="1"/>
    <xf numFmtId="0" fontId="16" fillId="4" borderId="0" xfId="0" applyFont="1" applyFill="1" applyBorder="1" applyAlignment="1">
      <alignment horizontal="left" vertical="center"/>
    </xf>
    <xf numFmtId="0" fontId="17" fillId="0" borderId="0" xfId="0" applyFont="1"/>
    <xf numFmtId="0" fontId="17" fillId="0" borderId="0" xfId="0" applyFont="1" applyFill="1" applyBorder="1"/>
    <xf numFmtId="14" fontId="17" fillId="0" borderId="0" xfId="0" applyNumberFormat="1" applyFont="1" applyAlignment="1">
      <alignment horizontal="right"/>
    </xf>
    <xf numFmtId="0" fontId="20" fillId="0" borderId="0" xfId="0" applyFont="1"/>
    <xf numFmtId="0" fontId="20" fillId="0" borderId="0" xfId="0" applyFont="1" applyFill="1"/>
    <xf numFmtId="3" fontId="20" fillId="0" borderId="0" xfId="0" applyNumberFormat="1" applyFont="1" applyFill="1"/>
    <xf numFmtId="165" fontId="20" fillId="0" borderId="0" xfId="1" applyNumberFormat="1" applyFont="1" applyFill="1"/>
    <xf numFmtId="0" fontId="19" fillId="0" borderId="0" xfId="0" applyFont="1"/>
    <xf numFmtId="0" fontId="24" fillId="0" borderId="0" xfId="0" applyFont="1"/>
    <xf numFmtId="0" fontId="25" fillId="0" borderId="0" xfId="0" applyFont="1" applyFill="1" applyBorder="1" applyAlignment="1">
      <alignment horizontal="right" vertical="center"/>
    </xf>
    <xf numFmtId="3" fontId="24" fillId="0" borderId="0" xfId="0" applyNumberFormat="1" applyFont="1"/>
    <xf numFmtId="0" fontId="24" fillId="0" borderId="0" xfId="0" applyFont="1" applyBorder="1"/>
    <xf numFmtId="0" fontId="24" fillId="0" borderId="0" xfId="0" applyFont="1" applyFill="1" applyBorder="1"/>
    <xf numFmtId="0" fontId="24" fillId="0" borderId="0" xfId="0" applyFont="1" applyFill="1"/>
    <xf numFmtId="3" fontId="26" fillId="0" borderId="0" xfId="0" applyNumberFormat="1" applyFont="1" applyFill="1" applyAlignment="1">
      <alignment horizontal="right"/>
    </xf>
    <xf numFmtId="0" fontId="26" fillId="0" borderId="0" xfId="0" applyFont="1" applyFill="1"/>
    <xf numFmtId="0" fontId="24" fillId="0" borderId="0" xfId="0" applyFont="1" applyFill="1" applyBorder="1" applyAlignment="1">
      <alignment horizontal="right"/>
    </xf>
    <xf numFmtId="0" fontId="26" fillId="0" borderId="0" xfId="0" applyFont="1" applyAlignment="1">
      <alignment horizontal="right"/>
    </xf>
    <xf numFmtId="9" fontId="24" fillId="0" borderId="0" xfId="1" applyFont="1" applyFill="1"/>
    <xf numFmtId="3" fontId="24" fillId="0" borderId="0" xfId="0" applyNumberFormat="1" applyFont="1" applyFill="1" applyBorder="1"/>
    <xf numFmtId="166" fontId="27" fillId="0" borderId="0" xfId="0" applyNumberFormat="1" applyFont="1" applyFill="1" applyBorder="1" applyAlignment="1">
      <alignment horizontal="right"/>
    </xf>
    <xf numFmtId="3" fontId="23" fillId="0" borderId="0" xfId="0" applyNumberFormat="1" applyFont="1" applyFill="1" applyBorder="1" applyAlignment="1">
      <alignment vertical="center"/>
    </xf>
    <xf numFmtId="0" fontId="23" fillId="0" borderId="0" xfId="0" applyFont="1" applyFill="1" applyBorder="1" applyAlignment="1">
      <alignment vertical="center"/>
    </xf>
    <xf numFmtId="165" fontId="24" fillId="0" borderId="0" xfId="1" applyNumberFormat="1" applyFont="1" applyFill="1" applyBorder="1"/>
    <xf numFmtId="165" fontId="24" fillId="0" borderId="0" xfId="0" applyNumberFormat="1" applyFont="1" applyFill="1" applyBorder="1"/>
    <xf numFmtId="0" fontId="26" fillId="0" borderId="0" xfId="0" applyFont="1" applyFill="1" applyBorder="1"/>
    <xf numFmtId="189" fontId="24" fillId="0" borderId="0" xfId="0" applyNumberFormat="1" applyFont="1" applyFill="1" applyBorder="1"/>
    <xf numFmtId="189" fontId="15" fillId="0" borderId="0" xfId="0" applyNumberFormat="1" applyFont="1"/>
    <xf numFmtId="189" fontId="15" fillId="0" borderId="0" xfId="0" applyNumberFormat="1" applyFont="1" applyAlignment="1">
      <alignment horizontal="right"/>
    </xf>
    <xf numFmtId="0" fontId="22" fillId="0" borderId="0" xfId="0" applyFont="1" applyFill="1" applyBorder="1"/>
    <xf numFmtId="0" fontId="26" fillId="0" borderId="0" xfId="0" applyFont="1" applyFill="1" applyBorder="1" applyAlignment="1">
      <alignment horizontal="right"/>
    </xf>
    <xf numFmtId="9" fontId="24" fillId="0" borderId="0" xfId="1" applyFont="1" applyFill="1" applyBorder="1"/>
    <xf numFmtId="9" fontId="26" fillId="0" borderId="0" xfId="0" applyNumberFormat="1" applyFont="1" applyFill="1" applyBorder="1"/>
    <xf numFmtId="0" fontId="20" fillId="0" borderId="0" xfId="0" applyFont="1" applyAlignment="1">
      <alignment horizontal="left"/>
    </xf>
    <xf numFmtId="165" fontId="20" fillId="0" borderId="0" xfId="1" applyNumberFormat="1" applyFont="1"/>
    <xf numFmtId="0" fontId="20" fillId="0" borderId="0" xfId="0" applyFont="1" applyAlignment="1">
      <alignment horizontal="right"/>
    </xf>
    <xf numFmtId="14" fontId="20" fillId="0" borderId="0" xfId="0" applyNumberFormat="1" applyFont="1" applyFill="1"/>
    <xf numFmtId="10" fontId="20" fillId="0" borderId="0" xfId="1" applyNumberFormat="1" applyFont="1" applyFill="1"/>
    <xf numFmtId="0" fontId="20" fillId="0" borderId="0" xfId="0" applyFont="1" applyFill="1" applyAlignment="1">
      <alignment horizontal="left"/>
    </xf>
    <xf numFmtId="10" fontId="20" fillId="0" borderId="0" xfId="0" applyNumberFormat="1" applyFont="1" applyFill="1"/>
    <xf numFmtId="0" fontId="20" fillId="0" borderId="0" xfId="0" applyFont="1" applyFill="1" applyAlignment="1">
      <alignment horizontal="right"/>
    </xf>
    <xf numFmtId="10" fontId="20" fillId="0" borderId="0" xfId="1" applyNumberFormat="1" applyFont="1" applyFill="1" applyAlignment="1">
      <alignment horizontal="right"/>
    </xf>
    <xf numFmtId="14" fontId="20" fillId="0" borderId="0" xfId="0" applyNumberFormat="1" applyFont="1" applyFill="1" applyAlignment="1">
      <alignment horizontal="right"/>
    </xf>
    <xf numFmtId="0" fontId="19" fillId="0" borderId="0" xfId="0" applyFont="1" applyAlignment="1">
      <alignment horizontal="right"/>
    </xf>
    <xf numFmtId="165" fontId="20" fillId="0" borderId="0" xfId="0" applyNumberFormat="1" applyFont="1"/>
    <xf numFmtId="9" fontId="15" fillId="0" borderId="0" xfId="1" applyNumberFormat="1" applyFont="1"/>
    <xf numFmtId="0" fontId="19" fillId="2" borderId="0" xfId="0" applyFont="1" applyFill="1"/>
    <xf numFmtId="190" fontId="20" fillId="0" borderId="0" xfId="0" applyNumberFormat="1" applyFont="1"/>
    <xf numFmtId="0" fontId="23" fillId="0" borderId="0" xfId="0" applyFont="1" applyFill="1" applyBorder="1" applyAlignment="1">
      <alignment horizontal="center" vertical="center"/>
    </xf>
    <xf numFmtId="3" fontId="20" fillId="0" borderId="0" xfId="0" applyNumberFormat="1" applyFont="1"/>
    <xf numFmtId="3" fontId="19" fillId="0" borderId="0" xfId="0" applyNumberFormat="1" applyFont="1"/>
    <xf numFmtId="190" fontId="20" fillId="0" borderId="0" xfId="0" applyNumberFormat="1" applyFont="1" applyFill="1"/>
    <xf numFmtId="1" fontId="15" fillId="0" borderId="0" xfId="0" applyNumberFormat="1" applyFont="1"/>
    <xf numFmtId="4" fontId="20" fillId="0" borderId="0" xfId="0" applyNumberFormat="1" applyFont="1" applyFill="1"/>
    <xf numFmtId="0" fontId="19" fillId="0" borderId="0" xfId="0" applyFont="1" applyFill="1" applyAlignment="1">
      <alignment horizontal="right"/>
    </xf>
    <xf numFmtId="0" fontId="23" fillId="0" borderId="0" xfId="0" applyFont="1" applyFill="1" applyBorder="1" applyAlignment="1">
      <alignment horizontal="center" vertical="center"/>
    </xf>
    <xf numFmtId="189" fontId="20" fillId="0" borderId="0" xfId="0" applyNumberFormat="1" applyFont="1"/>
    <xf numFmtId="189" fontId="19" fillId="0" borderId="0" xfId="0" applyNumberFormat="1" applyFont="1"/>
    <xf numFmtId="0" fontId="40" fillId="0" borderId="0" xfId="0" applyFont="1"/>
    <xf numFmtId="0" fontId="41" fillId="0" borderId="0" xfId="0" applyFont="1" applyFill="1" applyBorder="1" applyAlignment="1">
      <alignment horizontal="right" vertical="center"/>
    </xf>
    <xf numFmtId="0" fontId="0" fillId="0" borderId="0" xfId="0" applyFont="1"/>
    <xf numFmtId="3" fontId="0" fillId="0" borderId="0" xfId="1" applyNumberFormat="1" applyFont="1" applyAlignment="1">
      <alignment horizontal="right"/>
    </xf>
    <xf numFmtId="0" fontId="0" fillId="0" borderId="0" xfId="0" applyFont="1" applyBorder="1"/>
    <xf numFmtId="3" fontId="0" fillId="0" borderId="0" xfId="1" applyNumberFormat="1" applyFont="1" applyBorder="1" applyAlignment="1">
      <alignment horizontal="right"/>
    </xf>
    <xf numFmtId="166" fontId="42" fillId="0" borderId="0" xfId="0" applyNumberFormat="1" applyFont="1" applyFill="1" applyBorder="1" applyAlignment="1">
      <alignment horizontal="right"/>
    </xf>
    <xf numFmtId="166" fontId="41" fillId="0" borderId="0" xfId="0" applyNumberFormat="1" applyFont="1" applyFill="1" applyBorder="1" applyAlignment="1">
      <alignment horizontal="left"/>
    </xf>
    <xf numFmtId="3" fontId="40" fillId="0" borderId="0" xfId="1" applyNumberFormat="1" applyFont="1" applyAlignment="1">
      <alignment horizontal="right"/>
    </xf>
    <xf numFmtId="166" fontId="42" fillId="0" borderId="0" xfId="0" applyNumberFormat="1" applyFont="1" applyFill="1" applyBorder="1" applyAlignment="1">
      <alignment horizontal="left"/>
    </xf>
    <xf numFmtId="9" fontId="0" fillId="0" borderId="0" xfId="1" applyNumberFormat="1" applyFont="1" applyAlignment="1">
      <alignment horizontal="right"/>
    </xf>
    <xf numFmtId="192" fontId="42" fillId="0" borderId="0" xfId="0" applyNumberFormat="1" applyFont="1" applyFill="1" applyBorder="1" applyAlignment="1">
      <alignment horizontal="right"/>
    </xf>
    <xf numFmtId="0" fontId="21" fillId="4" borderId="0" xfId="0" applyFont="1" applyFill="1" applyBorder="1" applyAlignment="1">
      <alignment vertical="center"/>
    </xf>
    <xf numFmtId="192" fontId="41" fillId="0" borderId="0" xfId="0" applyNumberFormat="1" applyFont="1" applyFill="1" applyBorder="1" applyAlignment="1">
      <alignment horizontal="right"/>
    </xf>
    <xf numFmtId="3" fontId="0" fillId="0" borderId="0" xfId="0" applyNumberFormat="1" applyFont="1"/>
    <xf numFmtId="189" fontId="21" fillId="4" borderId="0" xfId="0" applyNumberFormat="1" applyFont="1" applyFill="1" applyBorder="1" applyAlignment="1">
      <alignment vertical="center"/>
    </xf>
    <xf numFmtId="9" fontId="20" fillId="0" borderId="0" xfId="1" applyNumberFormat="1" applyFont="1"/>
    <xf numFmtId="0" fontId="20" fillId="6" borderId="0" xfId="0" applyFont="1" applyFill="1"/>
    <xf numFmtId="165" fontId="20" fillId="6" borderId="0" xfId="1" applyNumberFormat="1" applyFont="1" applyFill="1"/>
    <xf numFmtId="3" fontId="19" fillId="0" borderId="0" xfId="0" applyNumberFormat="1" applyFont="1" applyFill="1"/>
    <xf numFmtId="9" fontId="20" fillId="0" borderId="0" xfId="1" applyFont="1"/>
    <xf numFmtId="3" fontId="19" fillId="0" borderId="0" xfId="0" applyNumberFormat="1" applyFont="1" applyFill="1" applyAlignment="1">
      <alignment horizontal="right"/>
    </xf>
    <xf numFmtId="1" fontId="20" fillId="0" borderId="0" xfId="0" applyNumberFormat="1" applyFont="1" applyFill="1"/>
    <xf numFmtId="1" fontId="20" fillId="0" borderId="0" xfId="0" applyNumberFormat="1" applyFont="1"/>
    <xf numFmtId="165" fontId="19" fillId="0" borderId="0" xfId="0" applyNumberFormat="1" applyFont="1"/>
    <xf numFmtId="9" fontId="20" fillId="0" borderId="0" xfId="0" applyNumberFormat="1" applyFont="1"/>
    <xf numFmtId="9" fontId="20" fillId="0" borderId="0" xfId="1" applyNumberFormat="1" applyFont="1" applyFill="1"/>
    <xf numFmtId="0" fontId="19" fillId="0" borderId="0" xfId="0" applyFont="1" applyFill="1"/>
    <xf numFmtId="0" fontId="18" fillId="0" borderId="0" xfId="0" applyFont="1"/>
    <xf numFmtId="14" fontId="17" fillId="0" borderId="0" xfId="0" quotePrefix="1" applyNumberFormat="1" applyFont="1" applyAlignment="1">
      <alignment horizontal="right"/>
    </xf>
    <xf numFmtId="189" fontId="15" fillId="0" borderId="0" xfId="0" applyNumberFormat="1" applyFont="1" applyFill="1" applyAlignment="1">
      <alignment horizontal="right"/>
    </xf>
    <xf numFmtId="9" fontId="15" fillId="0" borderId="0" xfId="1" applyFont="1" applyAlignment="1">
      <alignment horizontal="right"/>
    </xf>
    <xf numFmtId="0" fontId="17" fillId="0" borderId="9" xfId="0" applyFont="1" applyFill="1" applyBorder="1"/>
    <xf numFmtId="189" fontId="17" fillId="0" borderId="9" xfId="0" applyNumberFormat="1" applyFont="1" applyFill="1" applyBorder="1" applyAlignment="1">
      <alignment horizontal="right"/>
    </xf>
    <xf numFmtId="9" fontId="17" fillId="0" borderId="9" xfId="1" applyFont="1" applyFill="1" applyBorder="1" applyAlignment="1">
      <alignment horizontal="right"/>
    </xf>
    <xf numFmtId="0" fontId="17" fillId="3" borderId="9" xfId="0" applyFont="1" applyFill="1" applyBorder="1"/>
    <xf numFmtId="0" fontId="17" fillId="0" borderId="0" xfId="0" applyNumberFormat="1" applyFont="1"/>
    <xf numFmtId="0" fontId="15" fillId="0" borderId="0" xfId="0" applyFont="1" applyAlignment="1"/>
    <xf numFmtId="0" fontId="17" fillId="0" borderId="0" xfId="0" applyNumberFormat="1" applyFont="1" applyAlignment="1">
      <alignment horizontal="right"/>
    </xf>
    <xf numFmtId="189" fontId="17" fillId="0" borderId="0" xfId="0" applyNumberFormat="1" applyFont="1" applyFill="1" applyBorder="1" applyAlignment="1">
      <alignment horizontal="right"/>
    </xf>
    <xf numFmtId="9" fontId="17" fillId="0" borderId="0" xfId="1" applyFont="1" applyFill="1" applyBorder="1" applyAlignment="1">
      <alignment horizontal="right"/>
    </xf>
    <xf numFmtId="2" fontId="20" fillId="0" borderId="0" xfId="0" applyNumberFormat="1" applyFont="1" applyFill="1"/>
    <xf numFmtId="14" fontId="19" fillId="0" borderId="0" xfId="0" applyNumberFormat="1" applyFont="1" applyFill="1" applyAlignment="1">
      <alignment horizontal="right"/>
    </xf>
    <xf numFmtId="14" fontId="19" fillId="0" borderId="0" xfId="0" applyNumberFormat="1" applyFont="1" applyFill="1"/>
    <xf numFmtId="9" fontId="20" fillId="0" borderId="0" xfId="1" applyFont="1" applyFill="1" applyAlignment="1">
      <alignment horizontal="right"/>
    </xf>
    <xf numFmtId="165" fontId="20" fillId="0" borderId="0" xfId="1" applyNumberFormat="1" applyFont="1" applyFill="1" applyAlignment="1">
      <alignment horizontal="right"/>
    </xf>
    <xf numFmtId="9" fontId="20" fillId="0" borderId="0" xfId="1" applyNumberFormat="1" applyFont="1" applyFill="1" applyAlignment="1">
      <alignment horizontal="right"/>
    </xf>
    <xf numFmtId="0" fontId="20" fillId="0" borderId="0" xfId="0" applyNumberFormat="1" applyFont="1" applyFill="1" applyAlignment="1">
      <alignment horizontal="right"/>
    </xf>
    <xf numFmtId="3" fontId="20" fillId="0" borderId="0" xfId="0" applyNumberFormat="1" applyFont="1" applyFill="1" applyAlignment="1">
      <alignment horizontal="right"/>
    </xf>
    <xf numFmtId="3" fontId="20" fillId="0" borderId="0" xfId="1" applyNumberFormat="1" applyFont="1" applyFill="1" applyAlignment="1">
      <alignment horizontal="right"/>
    </xf>
    <xf numFmtId="165" fontId="19" fillId="0" borderId="0" xfId="1" applyNumberFormat="1" applyFont="1" applyFill="1" applyAlignment="1">
      <alignment horizontal="right"/>
    </xf>
    <xf numFmtId="190" fontId="20" fillId="0" borderId="0" xfId="0" applyNumberFormat="1" applyFont="1" applyFill="1" applyAlignment="1">
      <alignment horizontal="right"/>
    </xf>
    <xf numFmtId="1" fontId="20" fillId="0" borderId="0" xfId="0" applyNumberFormat="1" applyFont="1" applyFill="1" applyAlignment="1">
      <alignment horizontal="right"/>
    </xf>
    <xf numFmtId="0" fontId="23" fillId="0" borderId="0" xfId="0" applyFont="1" applyFill="1" applyBorder="1" applyAlignment="1">
      <alignment horizontal="center" vertical="center"/>
    </xf>
    <xf numFmtId="0" fontId="20" fillId="0" borderId="12" xfId="0" applyFont="1" applyBorder="1"/>
    <xf numFmtId="0" fontId="19" fillId="0" borderId="13" xfId="0" applyFont="1" applyBorder="1"/>
    <xf numFmtId="0" fontId="19" fillId="0" borderId="14" xfId="0" applyFont="1" applyBorder="1"/>
    <xf numFmtId="0" fontId="19" fillId="0" borderId="16" xfId="0" applyFont="1" applyBorder="1" applyAlignment="1">
      <alignment horizontal="right"/>
    </xf>
    <xf numFmtId="0" fontId="19" fillId="0" borderId="17" xfId="0" applyFont="1" applyBorder="1" applyAlignment="1">
      <alignment horizontal="right"/>
    </xf>
    <xf numFmtId="3" fontId="19" fillId="0" borderId="20" xfId="0" applyNumberFormat="1" applyFont="1" applyBorder="1"/>
    <xf numFmtId="3" fontId="19" fillId="0" borderId="21" xfId="0" applyNumberFormat="1" applyFont="1" applyBorder="1"/>
    <xf numFmtId="0" fontId="19" fillId="0" borderId="22" xfId="0" applyFont="1" applyBorder="1" applyAlignment="1">
      <alignment horizontal="right"/>
    </xf>
    <xf numFmtId="0" fontId="19" fillId="0" borderId="23" xfId="0" applyFont="1" applyBorder="1" applyAlignment="1">
      <alignment horizontal="right"/>
    </xf>
    <xf numFmtId="0" fontId="19" fillId="0" borderId="12" xfId="0" applyFont="1" applyBorder="1" applyAlignment="1">
      <alignment horizontal="right"/>
    </xf>
    <xf numFmtId="0" fontId="19" fillId="0" borderId="15" xfId="0" applyFont="1" applyBorder="1" applyAlignment="1">
      <alignment horizontal="right"/>
    </xf>
    <xf numFmtId="0" fontId="19" fillId="0" borderId="25" xfId="0" applyFont="1" applyFill="1" applyBorder="1" applyAlignment="1">
      <alignment horizontal="right"/>
    </xf>
    <xf numFmtId="0" fontId="19" fillId="0" borderId="25" xfId="0" applyFont="1" applyBorder="1" applyAlignment="1">
      <alignment horizontal="right"/>
    </xf>
    <xf numFmtId="3" fontId="19" fillId="0" borderId="26" xfId="0" applyNumberFormat="1" applyFont="1" applyBorder="1"/>
    <xf numFmtId="3" fontId="19" fillId="0" borderId="27" xfId="0" applyNumberFormat="1" applyFont="1" applyBorder="1"/>
    <xf numFmtId="3" fontId="19" fillId="0" borderId="11" xfId="0" applyNumberFormat="1" applyFont="1" applyBorder="1"/>
    <xf numFmtId="3" fontId="19" fillId="0" borderId="28" xfId="0" applyNumberFormat="1" applyFont="1" applyBorder="1"/>
    <xf numFmtId="0" fontId="19" fillId="0" borderId="16" xfId="0" applyFont="1" applyFill="1" applyBorder="1" applyAlignment="1">
      <alignment horizontal="right"/>
    </xf>
    <xf numFmtId="0" fontId="19" fillId="0" borderId="24" xfId="0" applyFont="1" applyFill="1" applyBorder="1" applyAlignment="1">
      <alignment horizontal="right"/>
    </xf>
    <xf numFmtId="0" fontId="19" fillId="0" borderId="17" xfId="0" applyFont="1" applyFill="1" applyBorder="1" applyAlignment="1">
      <alignment horizontal="right"/>
    </xf>
    <xf numFmtId="9" fontId="40" fillId="0" borderId="0" xfId="1" applyNumberFormat="1" applyFont="1" applyAlignment="1">
      <alignment horizontal="right"/>
    </xf>
    <xf numFmtId="0" fontId="28" fillId="0" borderId="0" xfId="0" applyFont="1" applyFill="1" applyBorder="1" applyAlignment="1">
      <alignment vertical="center"/>
    </xf>
    <xf numFmtId="3" fontId="19" fillId="0" borderId="29" xfId="0" applyNumberFormat="1" applyFont="1" applyBorder="1"/>
    <xf numFmtId="3" fontId="0" fillId="0" borderId="0" xfId="0" applyNumberFormat="1"/>
    <xf numFmtId="3" fontId="40" fillId="0" borderId="0" xfId="0" applyNumberFormat="1" applyFont="1"/>
    <xf numFmtId="0" fontId="39" fillId="32" borderId="0" xfId="0" applyFont="1" applyFill="1" applyAlignment="1">
      <alignment vertical="center"/>
    </xf>
    <xf numFmtId="189" fontId="39" fillId="32" borderId="0" xfId="0" applyNumberFormat="1" applyFont="1" applyFill="1" applyAlignment="1">
      <alignment vertical="center"/>
    </xf>
    <xf numFmtId="0" fontId="43" fillId="0" borderId="0" xfId="0" applyFont="1"/>
    <xf numFmtId="0" fontId="44" fillId="0" borderId="0" xfId="0" applyFont="1"/>
    <xf numFmtId="192" fontId="39" fillId="32" borderId="0" xfId="0" applyNumberFormat="1" applyFont="1" applyFill="1" applyBorder="1" applyAlignment="1">
      <alignment horizontal="right"/>
    </xf>
    <xf numFmtId="0" fontId="16" fillId="32" borderId="0" xfId="0" applyFont="1" applyFill="1" applyBorder="1" applyAlignment="1">
      <alignment horizontal="left" vertical="center"/>
    </xf>
    <xf numFmtId="189" fontId="16" fillId="32" borderId="0" xfId="0" applyNumberFormat="1" applyFont="1" applyFill="1" applyBorder="1" applyAlignment="1">
      <alignment horizontal="right" vertical="center"/>
    </xf>
    <xf numFmtId="189" fontId="15" fillId="0" borderId="0" xfId="0" applyNumberFormat="1" applyFont="1" applyFill="1" applyBorder="1" applyAlignment="1">
      <alignment horizontal="right"/>
    </xf>
    <xf numFmtId="3" fontId="26" fillId="0" borderId="0" xfId="0" applyNumberFormat="1" applyFont="1" applyFill="1" applyBorder="1"/>
    <xf numFmtId="190" fontId="24" fillId="0" borderId="0" xfId="0" applyNumberFormat="1" applyFont="1" applyFill="1" applyBorder="1"/>
    <xf numFmtId="191" fontId="26" fillId="0" borderId="0" xfId="0" applyNumberFormat="1" applyFont="1" applyFill="1" applyBorder="1"/>
    <xf numFmtId="0" fontId="15" fillId="0" borderId="0" xfId="0" applyFont="1" applyAlignment="1">
      <alignment horizontal="center"/>
    </xf>
    <xf numFmtId="190" fontId="19" fillId="0" borderId="0" xfId="0" applyNumberFormat="1" applyFont="1" applyFill="1"/>
    <xf numFmtId="0" fontId="23" fillId="0" borderId="0" xfId="0" applyFont="1" applyFill="1" applyBorder="1" applyAlignment="1">
      <alignment horizontal="center" vertical="center"/>
    </xf>
    <xf numFmtId="0" fontId="23" fillId="0" borderId="0" xfId="0" applyFont="1" applyFill="1" applyBorder="1" applyAlignment="1">
      <alignment horizontal="center" vertical="center"/>
    </xf>
    <xf numFmtId="10" fontId="24" fillId="0" borderId="0" xfId="1" applyNumberFormat="1" applyFont="1" applyFill="1" applyBorder="1"/>
    <xf numFmtId="191" fontId="24" fillId="0" borderId="0" xfId="0" applyNumberFormat="1" applyFont="1" applyFill="1" applyBorder="1"/>
    <xf numFmtId="0" fontId="0" fillId="0" borderId="0" xfId="0" applyFill="1" applyBorder="1"/>
    <xf numFmtId="14" fontId="28" fillId="0" borderId="0" xfId="0" quotePrefix="1" applyNumberFormat="1" applyFont="1" applyFill="1" applyBorder="1" applyAlignment="1">
      <alignment horizontal="right"/>
    </xf>
    <xf numFmtId="3" fontId="27" fillId="0" borderId="0" xfId="0" applyNumberFormat="1" applyFont="1" applyFill="1" applyBorder="1" applyAlignment="1">
      <alignment vertical="center"/>
    </xf>
    <xf numFmtId="3" fontId="25" fillId="0" borderId="0" xfId="0" applyNumberFormat="1" applyFont="1" applyFill="1" applyBorder="1"/>
    <xf numFmtId="190" fontId="26" fillId="0" borderId="0" xfId="0" applyNumberFormat="1" applyFont="1" applyFill="1" applyBorder="1"/>
    <xf numFmtId="165" fontId="0" fillId="0" borderId="0" xfId="1" applyNumberFormat="1" applyFont="1" applyAlignment="1">
      <alignment horizontal="right"/>
    </xf>
    <xf numFmtId="202" fontId="0" fillId="0" borderId="0" xfId="1" applyNumberFormat="1" applyFont="1" applyAlignment="1">
      <alignment horizontal="right"/>
    </xf>
    <xf numFmtId="202" fontId="42" fillId="0" borderId="0" xfId="0" applyNumberFormat="1" applyFont="1" applyFill="1" applyBorder="1" applyAlignment="1">
      <alignment horizontal="right"/>
    </xf>
    <xf numFmtId="192" fontId="1" fillId="0" borderId="0" xfId="1" applyNumberFormat="1" applyFont="1" applyAlignment="1">
      <alignment horizontal="right"/>
    </xf>
    <xf numFmtId="0" fontId="23" fillId="0" borderId="0" xfId="0" applyFont="1" applyFill="1" applyBorder="1" applyAlignment="1">
      <alignment horizontal="center" vertical="center"/>
    </xf>
    <xf numFmtId="9" fontId="19" fillId="0" borderId="0" xfId="0" applyNumberFormat="1" applyFont="1"/>
    <xf numFmtId="14" fontId="19" fillId="0" borderId="0" xfId="0" quotePrefix="1" applyNumberFormat="1" applyFont="1" applyBorder="1" applyAlignment="1">
      <alignment horizontal="right"/>
    </xf>
    <xf numFmtId="14" fontId="19" fillId="0" borderId="0" xfId="0" applyNumberFormat="1" applyFont="1" applyBorder="1" applyAlignment="1">
      <alignment horizontal="right"/>
    </xf>
    <xf numFmtId="0" fontId="19" fillId="5" borderId="0" xfId="0" applyFont="1" applyFill="1"/>
    <xf numFmtId="189" fontId="19" fillId="5" borderId="0" xfId="0" applyNumberFormat="1" applyFont="1" applyFill="1"/>
    <xf numFmtId="165" fontId="19" fillId="0" borderId="0" xfId="1" applyNumberFormat="1" applyFont="1" applyAlignment="1">
      <alignment horizontal="right"/>
    </xf>
    <xf numFmtId="9" fontId="20" fillId="2" borderId="0" xfId="1" applyNumberFormat="1" applyFont="1" applyFill="1"/>
    <xf numFmtId="0" fontId="34" fillId="0" borderId="0" xfId="0" applyFont="1" applyFill="1"/>
    <xf numFmtId="9" fontId="20" fillId="0" borderId="0" xfId="0" applyNumberFormat="1" applyFont="1" applyFill="1"/>
    <xf numFmtId="9" fontId="19" fillId="0" borderId="0" xfId="0" applyNumberFormat="1" applyFont="1" applyFill="1"/>
    <xf numFmtId="0" fontId="19" fillId="2" borderId="0" xfId="0" applyFont="1" applyFill="1" applyAlignment="1">
      <alignment horizontal="right"/>
    </xf>
    <xf numFmtId="165" fontId="19" fillId="0" borderId="0" xfId="1" applyNumberFormat="1" applyFont="1"/>
    <xf numFmtId="165" fontId="19" fillId="0" borderId="0" xfId="1" applyNumberFormat="1" applyFont="1" applyFill="1"/>
    <xf numFmtId="187" fontId="20" fillId="0" borderId="0" xfId="0" applyNumberFormat="1" applyFont="1"/>
    <xf numFmtId="187" fontId="19" fillId="0" borderId="0" xfId="0" applyNumberFormat="1" applyFont="1"/>
    <xf numFmtId="187" fontId="34" fillId="0" borderId="0" xfId="0" applyNumberFormat="1" applyFont="1"/>
    <xf numFmtId="3" fontId="20" fillId="0" borderId="16" xfId="0" applyNumberFormat="1" applyFont="1" applyBorder="1"/>
    <xf numFmtId="3" fontId="20" fillId="0" borderId="17" xfId="0" applyNumberFormat="1" applyFont="1" applyBorder="1"/>
    <xf numFmtId="3" fontId="20" fillId="0" borderId="24" xfId="0" applyNumberFormat="1" applyFont="1" applyBorder="1"/>
    <xf numFmtId="3" fontId="20" fillId="0" borderId="19" xfId="0" applyNumberFormat="1" applyFont="1" applyBorder="1"/>
    <xf numFmtId="3" fontId="20" fillId="7" borderId="17" xfId="0" applyNumberFormat="1" applyFont="1" applyFill="1" applyBorder="1"/>
    <xf numFmtId="3" fontId="20" fillId="0" borderId="12" xfId="0" applyNumberFormat="1" applyFont="1" applyBorder="1"/>
    <xf numFmtId="3" fontId="20" fillId="7" borderId="16" xfId="0" applyNumberFormat="1" applyFont="1" applyFill="1" applyBorder="1"/>
    <xf numFmtId="3" fontId="20" fillId="7" borderId="24" xfId="0" applyNumberFormat="1" applyFont="1" applyFill="1" applyBorder="1"/>
    <xf numFmtId="3" fontId="20" fillId="31" borderId="30" xfId="0" applyNumberFormat="1" applyFont="1" applyFill="1" applyBorder="1"/>
    <xf numFmtId="9" fontId="20" fillId="0" borderId="12" xfId="1" applyFont="1" applyBorder="1"/>
    <xf numFmtId="0" fontId="20" fillId="0" borderId="13" xfId="0" applyFont="1" applyBorder="1"/>
    <xf numFmtId="3" fontId="20" fillId="0" borderId="18" xfId="0" applyNumberFormat="1" applyFont="1" applyBorder="1"/>
    <xf numFmtId="3" fontId="20" fillId="0" borderId="0" xfId="0" applyNumberFormat="1" applyFont="1" applyBorder="1"/>
    <xf numFmtId="3" fontId="20" fillId="7" borderId="19" xfId="0" applyNumberFormat="1" applyFont="1" applyFill="1" applyBorder="1"/>
    <xf numFmtId="3" fontId="20" fillId="0" borderId="13" xfId="0" applyNumberFormat="1" applyFont="1" applyBorder="1"/>
    <xf numFmtId="3" fontId="20" fillId="7" borderId="18" xfId="0" applyNumberFormat="1" applyFont="1" applyFill="1" applyBorder="1"/>
    <xf numFmtId="3" fontId="20" fillId="7" borderId="0" xfId="0" applyNumberFormat="1" applyFont="1" applyFill="1" applyBorder="1"/>
    <xf numFmtId="3" fontId="20" fillId="31" borderId="31" xfId="0" applyNumberFormat="1" applyFont="1" applyFill="1" applyBorder="1"/>
    <xf numFmtId="9" fontId="20" fillId="0" borderId="13" xfId="1" applyFont="1" applyBorder="1"/>
    <xf numFmtId="0" fontId="20" fillId="0" borderId="15" xfId="0" applyFont="1" applyBorder="1"/>
    <xf numFmtId="3" fontId="20" fillId="0" borderId="22" xfId="0" applyNumberFormat="1" applyFont="1" applyBorder="1"/>
    <xf numFmtId="3" fontId="20" fillId="0" borderId="23" xfId="0" applyNumberFormat="1" applyFont="1" applyBorder="1"/>
    <xf numFmtId="3" fontId="20" fillId="0" borderId="25" xfId="0" applyNumberFormat="1" applyFont="1" applyBorder="1"/>
    <xf numFmtId="3" fontId="20" fillId="7" borderId="23" xfId="0" applyNumberFormat="1" applyFont="1" applyFill="1" applyBorder="1"/>
    <xf numFmtId="3" fontId="20" fillId="0" borderId="15" xfId="0" applyNumberFormat="1" applyFont="1" applyBorder="1"/>
    <xf numFmtId="3" fontId="20" fillId="7" borderId="22" xfId="0" applyNumberFormat="1" applyFont="1" applyFill="1" applyBorder="1"/>
    <xf numFmtId="3" fontId="20" fillId="7" borderId="25" xfId="0" applyNumberFormat="1" applyFont="1" applyFill="1" applyBorder="1"/>
    <xf numFmtId="165" fontId="19" fillId="0" borderId="11" xfId="1" applyNumberFormat="1" applyFont="1" applyBorder="1"/>
    <xf numFmtId="9" fontId="19" fillId="0" borderId="11" xfId="1" applyFont="1" applyBorder="1"/>
    <xf numFmtId="14" fontId="20" fillId="0" borderId="0" xfId="0" applyNumberFormat="1" applyFont="1" applyAlignment="1">
      <alignment horizontal="left"/>
    </xf>
    <xf numFmtId="3" fontId="20" fillId="0" borderId="24" xfId="0" applyNumberFormat="1" applyFont="1" applyFill="1" applyBorder="1"/>
    <xf numFmtId="3" fontId="20" fillId="0" borderId="0" xfId="0" applyNumberFormat="1" applyFont="1" applyFill="1" applyBorder="1"/>
    <xf numFmtId="3" fontId="20" fillId="0" borderId="25" xfId="0" applyNumberFormat="1" applyFont="1" applyFill="1" applyBorder="1"/>
    <xf numFmtId="16" fontId="20" fillId="0" borderId="0" xfId="0" applyNumberFormat="1" applyFont="1"/>
    <xf numFmtId="203" fontId="0" fillId="0" borderId="0" xfId="1" applyNumberFormat="1" applyFont="1" applyAlignment="1">
      <alignment horizontal="right"/>
    </xf>
    <xf numFmtId="203" fontId="39" fillId="32" borderId="0" xfId="0" applyNumberFormat="1" applyFont="1" applyFill="1" applyAlignment="1">
      <alignment vertical="center"/>
    </xf>
    <xf numFmtId="203" fontId="40" fillId="0" borderId="0" xfId="1" applyNumberFormat="1" applyFont="1" applyAlignment="1">
      <alignment horizontal="right"/>
    </xf>
    <xf numFmtId="9" fontId="0" fillId="0" borderId="0" xfId="1" applyFont="1" applyAlignment="1">
      <alignment horizontal="right"/>
    </xf>
    <xf numFmtId="0" fontId="40" fillId="0" borderId="0" xfId="0" applyFont="1" applyBorder="1"/>
    <xf numFmtId="0" fontId="23" fillId="0" borderId="0" xfId="0" applyFont="1" applyFill="1" applyBorder="1" applyAlignment="1">
      <alignment horizontal="center" vertical="center"/>
    </xf>
    <xf numFmtId="0" fontId="39" fillId="33" borderId="0" xfId="0" applyFont="1" applyFill="1" applyAlignment="1">
      <alignment vertical="center"/>
    </xf>
    <xf numFmtId="203" fontId="39" fillId="33" borderId="0" xfId="0" applyNumberFormat="1" applyFont="1" applyFill="1" applyAlignment="1">
      <alignment vertical="center"/>
    </xf>
    <xf numFmtId="192" fontId="39" fillId="33" borderId="0" xfId="1" applyNumberFormat="1" applyFont="1" applyFill="1" applyAlignment="1">
      <alignment vertical="center"/>
    </xf>
    <xf numFmtId="189" fontId="39" fillId="33" borderId="0" xfId="0" applyNumberFormat="1" applyFont="1" applyFill="1" applyAlignment="1">
      <alignment vertical="center"/>
    </xf>
    <xf numFmtId="189" fontId="42" fillId="3" borderId="0" xfId="0" applyNumberFormat="1" applyFont="1" applyFill="1" applyAlignment="1">
      <alignment vertical="center"/>
    </xf>
    <xf numFmtId="188" fontId="39" fillId="33" borderId="0" xfId="1" applyNumberFormat="1" applyFont="1" applyFill="1" applyAlignment="1">
      <alignment vertical="center"/>
    </xf>
    <xf numFmtId="0" fontId="16" fillId="33" borderId="0" xfId="0" applyFont="1" applyFill="1" applyBorder="1" applyAlignment="1">
      <alignment horizontal="left" vertical="center"/>
    </xf>
    <xf numFmtId="189" fontId="15" fillId="3" borderId="0" xfId="0" applyNumberFormat="1" applyFont="1" applyFill="1" applyAlignment="1">
      <alignment horizontal="right"/>
    </xf>
    <xf numFmtId="189" fontId="17" fillId="3" borderId="9" xfId="0" applyNumberFormat="1" applyFont="1" applyFill="1" applyBorder="1" applyAlignment="1">
      <alignment horizontal="right"/>
    </xf>
    <xf numFmtId="189" fontId="16" fillId="33" borderId="0" xfId="0" applyNumberFormat="1" applyFont="1" applyFill="1" applyBorder="1" applyAlignment="1">
      <alignment horizontal="right" vertical="center"/>
    </xf>
    <xf numFmtId="9" fontId="16" fillId="33" borderId="0" xfId="1" applyNumberFormat="1" applyFont="1" applyFill="1" applyBorder="1" applyAlignment="1">
      <alignment horizontal="right" vertical="center"/>
    </xf>
    <xf numFmtId="0" fontId="20" fillId="34" borderId="0" xfId="0" applyFont="1" applyFill="1"/>
    <xf numFmtId="9" fontId="20" fillId="3" borderId="0" xfId="1" applyNumberFormat="1" applyFont="1" applyFill="1"/>
    <xf numFmtId="3" fontId="20" fillId="3" borderId="0" xfId="0" applyNumberFormat="1" applyFont="1" applyFill="1"/>
    <xf numFmtId="190" fontId="20" fillId="34" borderId="0" xfId="0" applyNumberFormat="1" applyFont="1" applyFill="1"/>
    <xf numFmtId="187" fontId="20" fillId="34" borderId="0" xfId="0" applyNumberFormat="1" applyFont="1" applyFill="1"/>
    <xf numFmtId="0" fontId="15" fillId="0" borderId="0" xfId="0" applyFont="1" applyAlignment="1">
      <alignment horizontal="center"/>
    </xf>
    <xf numFmtId="0" fontId="40" fillId="3" borderId="0" xfId="0" applyFont="1" applyFill="1"/>
    <xf numFmtId="0" fontId="0" fillId="3" borderId="0" xfId="0" applyFill="1"/>
    <xf numFmtId="0" fontId="20" fillId="3" borderId="0" xfId="0" applyFont="1" applyFill="1"/>
    <xf numFmtId="0" fontId="1" fillId="3" borderId="0" xfId="0" applyFont="1" applyFill="1"/>
    <xf numFmtId="0" fontId="16" fillId="3" borderId="0" xfId="12443" applyFont="1" applyFill="1" applyBorder="1"/>
    <xf numFmtId="0" fontId="16" fillId="3" borderId="0" xfId="12443" applyFont="1" applyFill="1" applyBorder="1" applyAlignment="1">
      <alignment horizontal="right"/>
    </xf>
    <xf numFmtId="0" fontId="20" fillId="3" borderId="0" xfId="0" applyFont="1" applyFill="1" applyAlignment="1">
      <alignment vertical="top" wrapText="1"/>
    </xf>
    <xf numFmtId="0" fontId="0" fillId="60" borderId="0" xfId="0" applyFill="1"/>
    <xf numFmtId="0" fontId="71" fillId="60" borderId="0" xfId="12443" applyFont="1" applyFill="1" applyBorder="1"/>
    <xf numFmtId="0" fontId="16" fillId="60" borderId="0" xfId="12443" applyFont="1" applyFill="1" applyBorder="1"/>
    <xf numFmtId="0" fontId="16" fillId="60" borderId="0" xfId="12443" applyFont="1" applyFill="1" applyBorder="1" applyAlignment="1">
      <alignment horizontal="right"/>
    </xf>
    <xf numFmtId="0" fontId="72" fillId="60" borderId="0" xfId="12443" applyFont="1" applyFill="1" applyBorder="1"/>
    <xf numFmtId="0" fontId="73" fillId="60" borderId="0" xfId="12443" applyFont="1" applyFill="1" applyBorder="1"/>
    <xf numFmtId="0" fontId="74" fillId="60" borderId="0" xfId="12443" applyFont="1" applyFill="1" applyBorder="1"/>
    <xf numFmtId="0" fontId="74" fillId="60" borderId="0" xfId="12443" applyFont="1" applyFill="1" applyBorder="1" applyAlignment="1">
      <alignment horizontal="right"/>
    </xf>
    <xf numFmtId="0" fontId="74" fillId="3" borderId="0" xfId="12443" applyFont="1" applyFill="1" applyBorder="1"/>
    <xf numFmtId="0" fontId="74" fillId="3" borderId="0" xfId="12443" applyFont="1" applyFill="1" applyBorder="1" applyAlignment="1">
      <alignment horizontal="right"/>
    </xf>
    <xf numFmtId="0" fontId="75" fillId="3" borderId="0" xfId="0" applyFont="1" applyFill="1"/>
    <xf numFmtId="189" fontId="29" fillId="3" borderId="0" xfId="30277" applyFont="1" applyFill="1">
      <alignment horizontal="right"/>
    </xf>
    <xf numFmtId="0" fontId="24" fillId="3" borderId="0" xfId="0" applyFont="1" applyFill="1" applyBorder="1"/>
    <xf numFmtId="165" fontId="29" fillId="3" borderId="0" xfId="30277" applyNumberFormat="1" applyFont="1" applyFill="1" applyBorder="1">
      <alignment horizontal="right"/>
    </xf>
    <xf numFmtId="0" fontId="24" fillId="3" borderId="0" xfId="0" applyFont="1" applyFill="1"/>
    <xf numFmtId="189" fontId="29" fillId="3" borderId="0" xfId="30277" applyFont="1" applyFill="1" applyBorder="1">
      <alignment horizontal="right"/>
    </xf>
    <xf numFmtId="3" fontId="24" fillId="3" borderId="0" xfId="0" applyNumberFormat="1" applyFont="1" applyFill="1" applyBorder="1"/>
    <xf numFmtId="165" fontId="29" fillId="3" borderId="0" xfId="30277" applyNumberFormat="1" applyFont="1" applyFill="1">
      <alignment horizontal="right"/>
    </xf>
    <xf numFmtId="0" fontId="70" fillId="3" borderId="0" xfId="0" applyFont="1" applyFill="1"/>
    <xf numFmtId="165" fontId="70" fillId="3" borderId="0" xfId="0" applyNumberFormat="1" applyFont="1" applyFill="1"/>
    <xf numFmtId="0" fontId="77" fillId="3" borderId="0" xfId="0" applyFont="1" applyFill="1" applyBorder="1"/>
    <xf numFmtId="189" fontId="29" fillId="3" borderId="2" xfId="30277" applyFont="1" applyFill="1" applyBorder="1">
      <alignment horizontal="right"/>
    </xf>
    <xf numFmtId="189" fontId="70" fillId="3" borderId="0" xfId="0" applyNumberFormat="1" applyFont="1" applyFill="1"/>
    <xf numFmtId="189" fontId="79" fillId="3" borderId="0" xfId="0" applyNumberFormat="1" applyFont="1" applyFill="1"/>
    <xf numFmtId="0" fontId="79" fillId="3" borderId="0" xfId="0" applyFont="1" applyFill="1"/>
    <xf numFmtId="189" fontId="29" fillId="3" borderId="1" xfId="30277" applyFont="1" applyFill="1" applyBorder="1">
      <alignment horizontal="right"/>
    </xf>
    <xf numFmtId="0" fontId="80" fillId="3" borderId="0" xfId="0" applyFont="1" applyFill="1"/>
    <xf numFmtId="3" fontId="26" fillId="3" borderId="0" xfId="0" applyNumberFormat="1" applyFont="1" applyFill="1" applyBorder="1"/>
    <xf numFmtId="208" fontId="29" fillId="3" borderId="0" xfId="30277" applyNumberFormat="1" applyFont="1" applyFill="1" applyBorder="1">
      <alignment horizontal="right"/>
    </xf>
    <xf numFmtId="0" fontId="73" fillId="33" borderId="0" xfId="12443" applyFont="1" applyFill="1" applyBorder="1"/>
    <xf numFmtId="0" fontId="26" fillId="3" borderId="0" xfId="0" applyFont="1" applyFill="1"/>
    <xf numFmtId="209" fontId="29" fillId="3" borderId="0" xfId="30277" applyNumberFormat="1" applyFont="1" applyFill="1" applyBorder="1">
      <alignment horizontal="right"/>
    </xf>
    <xf numFmtId="4" fontId="70" fillId="3" borderId="0" xfId="0" applyNumberFormat="1" applyFont="1" applyFill="1"/>
    <xf numFmtId="0" fontId="82" fillId="60" borderId="0" xfId="12443" applyFont="1" applyFill="1" applyBorder="1"/>
    <xf numFmtId="165" fontId="27" fillId="3" borderId="0" xfId="30277" applyNumberFormat="1" applyFont="1" applyFill="1" applyBorder="1">
      <alignment horizontal="right"/>
    </xf>
    <xf numFmtId="4" fontId="27" fillId="3" borderId="0" xfId="30277" applyNumberFormat="1" applyFont="1" applyFill="1" applyBorder="1">
      <alignment horizontal="right"/>
    </xf>
    <xf numFmtId="189" fontId="27" fillId="3" borderId="0" xfId="30277" applyFont="1" applyFill="1" applyBorder="1">
      <alignment horizontal="right"/>
    </xf>
    <xf numFmtId="3" fontId="27" fillId="3" borderId="0" xfId="30277" applyNumberFormat="1" applyFont="1" applyFill="1" applyBorder="1">
      <alignment horizontal="right"/>
    </xf>
    <xf numFmtId="165" fontId="27" fillId="3" borderId="0" xfId="30277" applyNumberFormat="1" applyFont="1" applyFill="1">
      <alignment horizontal="right"/>
    </xf>
    <xf numFmtId="165" fontId="24" fillId="3" borderId="0" xfId="0" applyNumberFormat="1" applyFont="1" applyFill="1"/>
    <xf numFmtId="189" fontId="27" fillId="3" borderId="0" xfId="30277" applyNumberFormat="1" applyFont="1" applyFill="1">
      <alignment horizontal="right"/>
    </xf>
    <xf numFmtId="189" fontId="27" fillId="3" borderId="0" xfId="30277" applyFont="1" applyFill="1">
      <alignment horizontal="right"/>
    </xf>
    <xf numFmtId="189" fontId="27" fillId="3" borderId="2" xfId="30277" applyFont="1" applyFill="1" applyBorder="1">
      <alignment horizontal="right"/>
    </xf>
    <xf numFmtId="189" fontId="27" fillId="3" borderId="1" xfId="30277" applyFont="1" applyFill="1" applyBorder="1">
      <alignment horizontal="right"/>
    </xf>
    <xf numFmtId="208" fontId="27" fillId="3" borderId="0" xfId="30277" applyNumberFormat="1" applyFont="1" applyFill="1">
      <alignment horizontal="right"/>
    </xf>
    <xf numFmtId="165" fontId="27" fillId="3" borderId="2" xfId="30277" applyNumberFormat="1" applyFont="1" applyFill="1" applyBorder="1">
      <alignment horizontal="right"/>
    </xf>
    <xf numFmtId="165" fontId="27" fillId="3" borderId="1" xfId="30277" applyNumberFormat="1" applyFont="1" applyFill="1" applyBorder="1">
      <alignment horizontal="right"/>
    </xf>
    <xf numFmtId="189" fontId="27" fillId="3" borderId="0" xfId="30277" applyNumberFormat="1" applyFont="1" applyFill="1" applyBorder="1">
      <alignment horizontal="right"/>
    </xf>
    <xf numFmtId="189" fontId="27" fillId="3" borderId="2" xfId="30277" applyNumberFormat="1" applyFont="1" applyFill="1" applyBorder="1">
      <alignment horizontal="right"/>
    </xf>
    <xf numFmtId="189" fontId="27" fillId="3" borderId="1" xfId="30277" applyNumberFormat="1" applyFont="1" applyFill="1" applyBorder="1">
      <alignment horizontal="right"/>
    </xf>
    <xf numFmtId="3" fontId="27" fillId="3" borderId="2" xfId="30277" applyNumberFormat="1" applyFont="1" applyFill="1" applyBorder="1">
      <alignment horizontal="right"/>
    </xf>
    <xf numFmtId="3" fontId="27" fillId="3" borderId="1" xfId="30277" applyNumberFormat="1" applyFont="1" applyFill="1" applyBorder="1">
      <alignment horizontal="right"/>
    </xf>
    <xf numFmtId="209" fontId="27" fillId="3" borderId="0" xfId="30277" applyNumberFormat="1" applyFont="1" applyFill="1" applyBorder="1">
      <alignment horizontal="right"/>
    </xf>
    <xf numFmtId="189" fontId="27" fillId="3" borderId="6" xfId="30277" applyFont="1" applyFill="1" applyBorder="1">
      <alignment horizontal="right"/>
    </xf>
    <xf numFmtId="0" fontId="24" fillId="3" borderId="6" xfId="0" applyFont="1" applyFill="1" applyBorder="1"/>
    <xf numFmtId="0" fontId="24" fillId="3" borderId="1" xfId="0" applyFont="1" applyFill="1" applyBorder="1"/>
    <xf numFmtId="189" fontId="27" fillId="3" borderId="8" xfId="30277" applyNumberFormat="1" applyFont="1" applyFill="1" applyBorder="1">
      <alignment horizontal="right"/>
    </xf>
    <xf numFmtId="189" fontId="27" fillId="3" borderId="9" xfId="30277" applyNumberFormat="1" applyFont="1" applyFill="1" applyBorder="1">
      <alignment horizontal="right"/>
    </xf>
    <xf numFmtId="3" fontId="27" fillId="3" borderId="4" xfId="30277" applyNumberFormat="1" applyFont="1" applyFill="1" applyBorder="1">
      <alignment horizontal="right"/>
    </xf>
    <xf numFmtId="3" fontId="27" fillId="3" borderId="8" xfId="30277" applyNumberFormat="1" applyFont="1" applyFill="1" applyBorder="1">
      <alignment horizontal="right"/>
    </xf>
    <xf numFmtId="3" fontId="27" fillId="3" borderId="9" xfId="30277" applyNumberFormat="1" applyFont="1" applyFill="1" applyBorder="1">
      <alignment horizontal="right"/>
    </xf>
    <xf numFmtId="9" fontId="70" fillId="3" borderId="0" xfId="0" applyNumberFormat="1" applyFont="1" applyFill="1"/>
    <xf numFmtId="189" fontId="25" fillId="3" borderId="2" xfId="30277" applyFont="1" applyFill="1" applyBorder="1">
      <alignment horizontal="right"/>
    </xf>
    <xf numFmtId="189" fontId="25" fillId="3" borderId="0" xfId="30277" applyFont="1" applyFill="1" applyBorder="1">
      <alignment horizontal="right"/>
    </xf>
    <xf numFmtId="189" fontId="25" fillId="3" borderId="0" xfId="30277" applyFont="1" applyFill="1">
      <alignment horizontal="right"/>
    </xf>
    <xf numFmtId="189" fontId="25" fillId="3" borderId="6" xfId="30277" applyFont="1" applyFill="1" applyBorder="1">
      <alignment horizontal="right"/>
    </xf>
    <xf numFmtId="14" fontId="74" fillId="60" borderId="0" xfId="12443" applyNumberFormat="1" applyFont="1" applyFill="1" applyBorder="1" applyAlignment="1">
      <alignment horizontal="right"/>
    </xf>
    <xf numFmtId="165" fontId="25" fillId="3" borderId="0" xfId="30277" applyNumberFormat="1" applyFont="1" applyFill="1" applyBorder="1">
      <alignment horizontal="right"/>
    </xf>
    <xf numFmtId="189" fontId="25" fillId="3" borderId="2" xfId="30277" applyNumberFormat="1" applyFont="1" applyFill="1" applyBorder="1">
      <alignment horizontal="right"/>
    </xf>
    <xf numFmtId="208" fontId="29" fillId="3" borderId="0" xfId="30277" applyNumberFormat="1" applyFont="1" applyFill="1">
      <alignment horizontal="right"/>
    </xf>
    <xf numFmtId="165" fontId="26" fillId="3" borderId="0" xfId="0" applyNumberFormat="1" applyFont="1" applyFill="1"/>
    <xf numFmtId="10" fontId="70" fillId="3" borderId="0" xfId="0" applyNumberFormat="1" applyFont="1" applyFill="1"/>
    <xf numFmtId="0" fontId="26" fillId="3" borderId="0" xfId="0" applyFont="1" applyFill="1" applyBorder="1"/>
    <xf numFmtId="189" fontId="25" fillId="3" borderId="1" xfId="30277" applyFont="1" applyFill="1" applyBorder="1">
      <alignment horizontal="right"/>
    </xf>
    <xf numFmtId="14" fontId="70" fillId="3" borderId="0" xfId="0" applyNumberFormat="1" applyFont="1" applyFill="1"/>
    <xf numFmtId="3" fontId="70" fillId="3" borderId="0" xfId="0" applyNumberFormat="1" applyFont="1" applyFill="1"/>
    <xf numFmtId="0" fontId="72" fillId="60" borderId="0" xfId="12443" applyFont="1" applyFill="1" applyBorder="1" applyAlignment="1">
      <alignment horizontal="left"/>
    </xf>
    <xf numFmtId="0" fontId="77" fillId="3" borderId="0" xfId="0" applyFont="1" applyFill="1" applyBorder="1" applyAlignment="1">
      <alignment horizontal="left" vertical="top" wrapText="1"/>
    </xf>
    <xf numFmtId="0" fontId="24" fillId="3" borderId="0" xfId="0" applyFont="1" applyFill="1" applyAlignment="1">
      <alignment horizontal="justify" vertical="top" wrapText="1"/>
    </xf>
    <xf numFmtId="0" fontId="20" fillId="3" borderId="0" xfId="0" applyFont="1" applyFill="1" applyAlignment="1">
      <alignment horizontal="justify" vertical="top" wrapText="1"/>
    </xf>
    <xf numFmtId="0" fontId="20" fillId="0" borderId="0" xfId="0" applyFont="1" applyFill="1" applyAlignment="1">
      <alignment horizontal="center"/>
    </xf>
    <xf numFmtId="0" fontId="15" fillId="0" borderId="0" xfId="0" applyFont="1" applyAlignment="1">
      <alignment horizontal="center"/>
    </xf>
    <xf numFmtId="14" fontId="16" fillId="33" borderId="0" xfId="0" applyNumberFormat="1" applyFont="1" applyFill="1" applyBorder="1" applyAlignment="1">
      <alignment horizontal="center" vertical="center"/>
    </xf>
    <xf numFmtId="0" fontId="16" fillId="33" borderId="0" xfId="0" applyFont="1" applyFill="1" applyBorder="1" applyAlignment="1">
      <alignment horizontal="center" vertical="center"/>
    </xf>
    <xf numFmtId="0" fontId="35" fillId="0" borderId="0" xfId="0" applyFont="1" applyAlignment="1">
      <alignment horizontal="center"/>
    </xf>
    <xf numFmtId="0" fontId="19" fillId="0" borderId="0" xfId="0" applyFont="1" applyAlignment="1">
      <alignment horizontal="center"/>
    </xf>
    <xf numFmtId="0" fontId="19" fillId="0" borderId="0" xfId="0" applyFont="1" applyFill="1" applyAlignment="1">
      <alignment horizontal="center"/>
    </xf>
    <xf numFmtId="0" fontId="20" fillId="0" borderId="25" xfId="0" applyFont="1" applyBorder="1" applyAlignment="1">
      <alignment horizontal="center"/>
    </xf>
    <xf numFmtId="0" fontId="19" fillId="0" borderId="16" xfId="0" applyFont="1" applyBorder="1" applyAlignment="1">
      <alignment horizontal="center"/>
    </xf>
    <xf numFmtId="0" fontId="19" fillId="0" borderId="17" xfId="0" applyFont="1" applyBorder="1" applyAlignment="1">
      <alignment horizontal="center"/>
    </xf>
    <xf numFmtId="0" fontId="20" fillId="0" borderId="25" xfId="0" applyFont="1" applyFill="1" applyBorder="1" applyAlignment="1">
      <alignment horizontal="center"/>
    </xf>
  </cellXfs>
  <cellStyles count="30798">
    <cellStyle name="_420" xfId="118"/>
    <cellStyle name="_420 2" xfId="119"/>
    <cellStyle name="_420_Balance RC" xfId="120"/>
    <cellStyle name="_720" xfId="121"/>
    <cellStyle name="_720_Balance RC" xfId="122"/>
    <cellStyle name="_BA" xfId="123"/>
    <cellStyle name="_BA 2" xfId="124"/>
    <cellStyle name="_BA_Balance RC" xfId="125"/>
    <cellStyle name="_Bonds " xfId="126"/>
    <cellStyle name="_Bonds  10" xfId="127"/>
    <cellStyle name="_Bonds  11" xfId="128"/>
    <cellStyle name="_Bonds  12" xfId="129"/>
    <cellStyle name="_Bonds  13" xfId="130"/>
    <cellStyle name="_Bonds  14" xfId="131"/>
    <cellStyle name="_Bonds  15" xfId="132"/>
    <cellStyle name="_Bonds  15 2" xfId="133"/>
    <cellStyle name="_Bonds  15 3" xfId="134"/>
    <cellStyle name="_Bonds  15 4" xfId="135"/>
    <cellStyle name="_Bonds  15 5" xfId="136"/>
    <cellStyle name="_Bonds  15 6" xfId="137"/>
    <cellStyle name="_Bonds  15 7" xfId="138"/>
    <cellStyle name="_Bonds  16" xfId="139"/>
    <cellStyle name="_Bonds  16 2" xfId="140"/>
    <cellStyle name="_Bonds  16 3" xfId="141"/>
    <cellStyle name="_Bonds  16 4" xfId="142"/>
    <cellStyle name="_Bonds  16 5" xfId="143"/>
    <cellStyle name="_Bonds  16 6" xfId="144"/>
    <cellStyle name="_Bonds  16 7" xfId="145"/>
    <cellStyle name="_Bonds  17" xfId="146"/>
    <cellStyle name="_Bonds  17 2" xfId="147"/>
    <cellStyle name="_Bonds  17 3" xfId="148"/>
    <cellStyle name="_Bonds  17 4" xfId="149"/>
    <cellStyle name="_Bonds  17 5" xfId="150"/>
    <cellStyle name="_Bonds  17 6" xfId="151"/>
    <cellStyle name="_Bonds  17 7" xfId="152"/>
    <cellStyle name="_Bonds  18" xfId="153"/>
    <cellStyle name="_Bonds  18 2" xfId="154"/>
    <cellStyle name="_Bonds  18 3" xfId="155"/>
    <cellStyle name="_Bonds  18 4" xfId="156"/>
    <cellStyle name="_Bonds  18 5" xfId="157"/>
    <cellStyle name="_Bonds  18 6" xfId="158"/>
    <cellStyle name="_Bonds  18 7" xfId="159"/>
    <cellStyle name="_Bonds  19" xfId="160"/>
    <cellStyle name="_Bonds  19 2" xfId="161"/>
    <cellStyle name="_Bonds  19 3" xfId="162"/>
    <cellStyle name="_Bonds  19 4" xfId="163"/>
    <cellStyle name="_Bonds  19 5" xfId="164"/>
    <cellStyle name="_Bonds  19 6" xfId="165"/>
    <cellStyle name="_Bonds  19 7" xfId="166"/>
    <cellStyle name="_Bonds  2" xfId="167"/>
    <cellStyle name="_Bonds  20" xfId="168"/>
    <cellStyle name="_Bonds  20 2" xfId="169"/>
    <cellStyle name="_Bonds  20 3" xfId="170"/>
    <cellStyle name="_Bonds  20 4" xfId="171"/>
    <cellStyle name="_Bonds  20 5" xfId="172"/>
    <cellStyle name="_Bonds  20 6" xfId="173"/>
    <cellStyle name="_Bonds  20 7" xfId="174"/>
    <cellStyle name="_Bonds  21" xfId="175"/>
    <cellStyle name="_Bonds  22" xfId="176"/>
    <cellStyle name="_Bonds  23" xfId="177"/>
    <cellStyle name="_Bonds  24" xfId="178"/>
    <cellStyle name="_Bonds  25" xfId="179"/>
    <cellStyle name="_Bonds  26" xfId="180"/>
    <cellStyle name="_Bonds  27" xfId="181"/>
    <cellStyle name="_Bonds  28" xfId="182"/>
    <cellStyle name="_Bonds  29" xfId="183"/>
    <cellStyle name="_Bonds  3" xfId="184"/>
    <cellStyle name="_Bonds  30" xfId="185"/>
    <cellStyle name="_Bonds  31" xfId="186"/>
    <cellStyle name="_Bonds  32" xfId="187"/>
    <cellStyle name="_Bonds  33" xfId="188"/>
    <cellStyle name="_Bonds  34" xfId="189"/>
    <cellStyle name="_Bonds  35" xfId="190"/>
    <cellStyle name="_Bonds  36" xfId="191"/>
    <cellStyle name="_Bonds  37" xfId="192"/>
    <cellStyle name="_Bonds  38" xfId="193"/>
    <cellStyle name="_Bonds  39" xfId="194"/>
    <cellStyle name="_Bonds  4" xfId="195"/>
    <cellStyle name="_Bonds  40" xfId="196"/>
    <cellStyle name="_Bonds  41" xfId="197"/>
    <cellStyle name="_Bonds  5" xfId="198"/>
    <cellStyle name="_Bonds  6" xfId="199"/>
    <cellStyle name="_Bonds  7" xfId="200"/>
    <cellStyle name="_Bonds  8" xfId="201"/>
    <cellStyle name="_Bonds  9" xfId="202"/>
    <cellStyle name="_consolidated" xfId="203"/>
    <cellStyle name="_consolidated_Balance RC" xfId="204"/>
    <cellStyle name="_Consolidation" xfId="205"/>
    <cellStyle name="_Consolidation 2" xfId="206"/>
    <cellStyle name="_Consolidation_1" xfId="207"/>
    <cellStyle name="_Consolidation_1 2" xfId="208"/>
    <cellStyle name="_Consolidation_1_Balance RC" xfId="209"/>
    <cellStyle name="_Flutt" xfId="210"/>
    <cellStyle name="_Flutt 2" xfId="211"/>
    <cellStyle name="_IB" xfId="212"/>
    <cellStyle name="_IB_Balance RC" xfId="213"/>
    <cellStyle name="_Notes" xfId="214"/>
    <cellStyle name="_Notes 2" xfId="215"/>
    <cellStyle name="_Notes_Balance RC" xfId="216"/>
    <cellStyle name="_Shares" xfId="217"/>
    <cellStyle name="_Shares 10" xfId="218"/>
    <cellStyle name="_Shares 11" xfId="219"/>
    <cellStyle name="_Shares 12" xfId="220"/>
    <cellStyle name="_Shares 13" xfId="221"/>
    <cellStyle name="_Shares 14" xfId="222"/>
    <cellStyle name="_Shares 15" xfId="223"/>
    <cellStyle name="_Shares 15 2" xfId="224"/>
    <cellStyle name="_Shares 15 3" xfId="225"/>
    <cellStyle name="_Shares 15 4" xfId="226"/>
    <cellStyle name="_Shares 15 5" xfId="227"/>
    <cellStyle name="_Shares 15 6" xfId="228"/>
    <cellStyle name="_Shares 15 7" xfId="229"/>
    <cellStyle name="_Shares 16" xfId="230"/>
    <cellStyle name="_Shares 16 2" xfId="231"/>
    <cellStyle name="_Shares 16 3" xfId="232"/>
    <cellStyle name="_Shares 16 4" xfId="233"/>
    <cellStyle name="_Shares 16 5" xfId="234"/>
    <cellStyle name="_Shares 16 6" xfId="235"/>
    <cellStyle name="_Shares 16 7" xfId="236"/>
    <cellStyle name="_Shares 17" xfId="237"/>
    <cellStyle name="_Shares 17 2" xfId="238"/>
    <cellStyle name="_Shares 17 3" xfId="239"/>
    <cellStyle name="_Shares 17 4" xfId="240"/>
    <cellStyle name="_Shares 17 5" xfId="241"/>
    <cellStyle name="_Shares 17 6" xfId="242"/>
    <cellStyle name="_Shares 17 7" xfId="243"/>
    <cellStyle name="_Shares 18" xfId="244"/>
    <cellStyle name="_Shares 18 2" xfId="245"/>
    <cellStyle name="_Shares 18 3" xfId="246"/>
    <cellStyle name="_Shares 18 4" xfId="247"/>
    <cellStyle name="_Shares 18 5" xfId="248"/>
    <cellStyle name="_Shares 18 6" xfId="249"/>
    <cellStyle name="_Shares 18 7" xfId="250"/>
    <cellStyle name="_Shares 19" xfId="251"/>
    <cellStyle name="_Shares 19 2" xfId="252"/>
    <cellStyle name="_Shares 19 3" xfId="253"/>
    <cellStyle name="_Shares 19 4" xfId="254"/>
    <cellStyle name="_Shares 19 5" xfId="255"/>
    <cellStyle name="_Shares 19 6" xfId="256"/>
    <cellStyle name="_Shares 19 7" xfId="257"/>
    <cellStyle name="_Shares 2" xfId="258"/>
    <cellStyle name="_Shares 20" xfId="259"/>
    <cellStyle name="_Shares 20 2" xfId="260"/>
    <cellStyle name="_Shares 20 3" xfId="261"/>
    <cellStyle name="_Shares 20 4" xfId="262"/>
    <cellStyle name="_Shares 20 5" xfId="263"/>
    <cellStyle name="_Shares 20 6" xfId="264"/>
    <cellStyle name="_Shares 20 7" xfId="265"/>
    <cellStyle name="_Shares 21" xfId="266"/>
    <cellStyle name="_Shares 22" xfId="267"/>
    <cellStyle name="_Shares 23" xfId="268"/>
    <cellStyle name="_Shares 24" xfId="269"/>
    <cellStyle name="_Shares 25" xfId="270"/>
    <cellStyle name="_Shares 26" xfId="271"/>
    <cellStyle name="_Shares 27" xfId="272"/>
    <cellStyle name="_Shares 28" xfId="273"/>
    <cellStyle name="_Shares 29" xfId="274"/>
    <cellStyle name="_Shares 3" xfId="275"/>
    <cellStyle name="_Shares 30" xfId="276"/>
    <cellStyle name="_Shares 31" xfId="277"/>
    <cellStyle name="_Shares 32" xfId="278"/>
    <cellStyle name="_Shares 33" xfId="279"/>
    <cellStyle name="_Shares 34" xfId="280"/>
    <cellStyle name="_Shares 35" xfId="281"/>
    <cellStyle name="_Shares 36" xfId="282"/>
    <cellStyle name="_Shares 37" xfId="283"/>
    <cellStyle name="_Shares 38" xfId="284"/>
    <cellStyle name="_Shares 39" xfId="285"/>
    <cellStyle name="_Shares 4" xfId="286"/>
    <cellStyle name="_Shares 40" xfId="287"/>
    <cellStyle name="_Shares 41" xfId="288"/>
    <cellStyle name="_Shares 5" xfId="289"/>
    <cellStyle name="_Shares 6" xfId="290"/>
    <cellStyle name="_Shares 7" xfId="291"/>
    <cellStyle name="_Shares 8" xfId="292"/>
    <cellStyle name="_Shares 9" xfId="293"/>
    <cellStyle name="_Sheet2" xfId="294"/>
    <cellStyle name="_Sheet2_Balance RC" xfId="295"/>
    <cellStyle name="_tables" xfId="296"/>
    <cellStyle name="_tables 2" xfId="297"/>
    <cellStyle name="_tables_Balance RC" xfId="298"/>
    <cellStyle name="20% - Accent1" xfId="30302" builtinId="30" customBuiltin="1"/>
    <cellStyle name="20% - Accent1 10" xfId="299"/>
    <cellStyle name="20% - Accent1 10 2" xfId="300"/>
    <cellStyle name="20% - Accent1 10 2 2" xfId="301"/>
    <cellStyle name="20% - Accent1 10 2 3" xfId="302"/>
    <cellStyle name="20% - Accent1 10 2 4" xfId="303"/>
    <cellStyle name="20% - Accent1 10 2 5" xfId="304"/>
    <cellStyle name="20% - Accent1 10 2 6" xfId="305"/>
    <cellStyle name="20% - Accent1 10 2 7" xfId="306"/>
    <cellStyle name="20% - Accent1 10 3" xfId="307"/>
    <cellStyle name="20% - Accent1 10 4" xfId="308"/>
    <cellStyle name="20% - Accent1 10 5" xfId="309"/>
    <cellStyle name="20% - Accent1 10 6" xfId="310"/>
    <cellStyle name="20% - Accent1 10 7" xfId="311"/>
    <cellStyle name="20% - Accent1 11" xfId="312"/>
    <cellStyle name="20% - Accent1 11 2" xfId="313"/>
    <cellStyle name="20% - Accent1 11 2 2" xfId="314"/>
    <cellStyle name="20% - Accent1 11 2 3" xfId="315"/>
    <cellStyle name="20% - Accent1 11 2 4" xfId="316"/>
    <cellStyle name="20% - Accent1 11 2 5" xfId="317"/>
    <cellStyle name="20% - Accent1 11 2 6" xfId="318"/>
    <cellStyle name="20% - Accent1 11 2 7" xfId="319"/>
    <cellStyle name="20% - Accent1 11 3" xfId="320"/>
    <cellStyle name="20% - Accent1 11 4" xfId="321"/>
    <cellStyle name="20% - Accent1 11 5" xfId="322"/>
    <cellStyle name="20% - Accent1 11 6" xfId="323"/>
    <cellStyle name="20% - Accent1 11 7" xfId="324"/>
    <cellStyle name="20% - Accent1 12" xfId="325"/>
    <cellStyle name="20% - Accent1 12 2" xfId="326"/>
    <cellStyle name="20% - Accent1 12 2 2" xfId="327"/>
    <cellStyle name="20% - Accent1 12 2 3" xfId="328"/>
    <cellStyle name="20% - Accent1 12 2 4" xfId="329"/>
    <cellStyle name="20% - Accent1 12 2 5" xfId="330"/>
    <cellStyle name="20% - Accent1 12 2 6" xfId="331"/>
    <cellStyle name="20% - Accent1 12 2 7" xfId="332"/>
    <cellStyle name="20% - Accent1 12 3" xfId="333"/>
    <cellStyle name="20% - Accent1 12 4" xfId="334"/>
    <cellStyle name="20% - Accent1 12 5" xfId="335"/>
    <cellStyle name="20% - Accent1 12 6" xfId="336"/>
    <cellStyle name="20% - Accent1 12 7" xfId="337"/>
    <cellStyle name="20% - Accent1 13" xfId="338"/>
    <cellStyle name="20% - Accent1 13 2" xfId="339"/>
    <cellStyle name="20% - Accent1 13 2 2" xfId="340"/>
    <cellStyle name="20% - Accent1 13 2 3" xfId="341"/>
    <cellStyle name="20% - Accent1 13 2 4" xfId="342"/>
    <cellStyle name="20% - Accent1 13 2 5" xfId="343"/>
    <cellStyle name="20% - Accent1 13 2 6" xfId="344"/>
    <cellStyle name="20% - Accent1 13 2 7" xfId="345"/>
    <cellStyle name="20% - Accent1 13 3" xfId="346"/>
    <cellStyle name="20% - Accent1 13 4" xfId="347"/>
    <cellStyle name="20% - Accent1 13 5" xfId="348"/>
    <cellStyle name="20% - Accent1 13 6" xfId="349"/>
    <cellStyle name="20% - Accent1 13 7" xfId="350"/>
    <cellStyle name="20% - Accent1 14" xfId="351"/>
    <cellStyle name="20% - Accent1 14 2" xfId="352"/>
    <cellStyle name="20% - Accent1 14 2 2" xfId="353"/>
    <cellStyle name="20% - Accent1 14 2 3" xfId="354"/>
    <cellStyle name="20% - Accent1 14 2 4" xfId="355"/>
    <cellStyle name="20% - Accent1 14 2 5" xfId="356"/>
    <cellStyle name="20% - Accent1 14 2 6" xfId="357"/>
    <cellStyle name="20% - Accent1 14 2 7" xfId="358"/>
    <cellStyle name="20% - Accent1 14 3" xfId="359"/>
    <cellStyle name="20% - Accent1 14 4" xfId="360"/>
    <cellStyle name="20% - Accent1 14 5" xfId="361"/>
    <cellStyle name="20% - Accent1 14 6" xfId="362"/>
    <cellStyle name="20% - Accent1 14 7" xfId="363"/>
    <cellStyle name="20% - Accent1 15" xfId="364"/>
    <cellStyle name="20% - Accent1 15 2" xfId="365"/>
    <cellStyle name="20% - Accent1 15 2 2" xfId="366"/>
    <cellStyle name="20% - Accent1 15 2 3" xfId="367"/>
    <cellStyle name="20% - Accent1 15 2 4" xfId="368"/>
    <cellStyle name="20% - Accent1 15 2 5" xfId="369"/>
    <cellStyle name="20% - Accent1 15 2 6" xfId="370"/>
    <cellStyle name="20% - Accent1 15 2 7" xfId="371"/>
    <cellStyle name="20% - Accent1 15 3" xfId="372"/>
    <cellStyle name="20% - Accent1 15 4" xfId="373"/>
    <cellStyle name="20% - Accent1 15 5" xfId="374"/>
    <cellStyle name="20% - Accent1 15 6" xfId="375"/>
    <cellStyle name="20% - Accent1 15 7" xfId="376"/>
    <cellStyle name="20% - Accent1 16" xfId="377"/>
    <cellStyle name="20% - Accent1 16 2" xfId="378"/>
    <cellStyle name="20% - Accent1 16 2 2" xfId="379"/>
    <cellStyle name="20% - Accent1 16 2 3" xfId="380"/>
    <cellStyle name="20% - Accent1 16 2 4" xfId="381"/>
    <cellStyle name="20% - Accent1 16 2 5" xfId="382"/>
    <cellStyle name="20% - Accent1 16 2 6" xfId="383"/>
    <cellStyle name="20% - Accent1 16 2 7" xfId="384"/>
    <cellStyle name="20% - Accent1 16 3" xfId="385"/>
    <cellStyle name="20% - Accent1 16 4" xfId="386"/>
    <cellStyle name="20% - Accent1 16 5" xfId="387"/>
    <cellStyle name="20% - Accent1 16 6" xfId="388"/>
    <cellStyle name="20% - Accent1 16 7" xfId="389"/>
    <cellStyle name="20% - Accent1 17" xfId="390"/>
    <cellStyle name="20% - Accent1 17 2" xfId="391"/>
    <cellStyle name="20% - Accent1 17 2 2" xfId="392"/>
    <cellStyle name="20% - Accent1 17 2 3" xfId="393"/>
    <cellStyle name="20% - Accent1 17 2 4" xfId="394"/>
    <cellStyle name="20% - Accent1 17 2 5" xfId="395"/>
    <cellStyle name="20% - Accent1 17 2 6" xfId="396"/>
    <cellStyle name="20% - Accent1 17 2 7" xfId="397"/>
    <cellStyle name="20% - Accent1 17 3" xfId="398"/>
    <cellStyle name="20% - Accent1 17 4" xfId="399"/>
    <cellStyle name="20% - Accent1 17 5" xfId="400"/>
    <cellStyle name="20% - Accent1 17 6" xfId="401"/>
    <cellStyle name="20% - Accent1 17 7" xfId="402"/>
    <cellStyle name="20% - Accent1 18" xfId="403"/>
    <cellStyle name="20% - Accent1 18 2" xfId="404"/>
    <cellStyle name="20% - Accent1 18 2 2" xfId="405"/>
    <cellStyle name="20% - Accent1 18 2 3" xfId="406"/>
    <cellStyle name="20% - Accent1 18 2 4" xfId="407"/>
    <cellStyle name="20% - Accent1 18 2 5" xfId="408"/>
    <cellStyle name="20% - Accent1 18 2 6" xfId="409"/>
    <cellStyle name="20% - Accent1 18 2 7" xfId="410"/>
    <cellStyle name="20% - Accent1 18 3" xfId="411"/>
    <cellStyle name="20% - Accent1 18 4" xfId="412"/>
    <cellStyle name="20% - Accent1 18 5" xfId="413"/>
    <cellStyle name="20% - Accent1 18 6" xfId="414"/>
    <cellStyle name="20% - Accent1 18 7" xfId="415"/>
    <cellStyle name="20% - Accent1 19" xfId="416"/>
    <cellStyle name="20% - Accent1 19 2" xfId="417"/>
    <cellStyle name="20% - Accent1 19 2 2" xfId="418"/>
    <cellStyle name="20% - Accent1 19 2 3" xfId="419"/>
    <cellStyle name="20% - Accent1 19 2 4" xfId="420"/>
    <cellStyle name="20% - Accent1 19 2 5" xfId="421"/>
    <cellStyle name="20% - Accent1 19 2 6" xfId="422"/>
    <cellStyle name="20% - Accent1 19 2 7" xfId="423"/>
    <cellStyle name="20% - Accent1 19 3" xfId="424"/>
    <cellStyle name="20% - Accent1 19 4" xfId="425"/>
    <cellStyle name="20% - Accent1 19 5" xfId="426"/>
    <cellStyle name="20% - Accent1 19 6" xfId="427"/>
    <cellStyle name="20% - Accent1 19 7" xfId="428"/>
    <cellStyle name="20% - Accent1 2" xfId="429"/>
    <cellStyle name="20% - Accent1 2 10" xfId="430"/>
    <cellStyle name="20% - Accent1 2 10 2" xfId="431"/>
    <cellStyle name="20% - Accent1 2 11" xfId="432"/>
    <cellStyle name="20% - Accent1 2 11 2" xfId="433"/>
    <cellStyle name="20% - Accent1 2 12" xfId="434"/>
    <cellStyle name="20% - Accent1 2 12 2" xfId="435"/>
    <cellStyle name="20% - Accent1 2 13" xfId="436"/>
    <cellStyle name="20% - Accent1 2 13 2" xfId="437"/>
    <cellStyle name="20% - Accent1 2 14" xfId="438"/>
    <cellStyle name="20% - Accent1 2 2" xfId="439"/>
    <cellStyle name="20% - Accent1 2 3" xfId="440"/>
    <cellStyle name="20% - Accent1 2 4" xfId="441"/>
    <cellStyle name="20% - Accent1 2 5" xfId="442"/>
    <cellStyle name="20% - Accent1 2 6" xfId="443"/>
    <cellStyle name="20% - Accent1 2 7" xfId="444"/>
    <cellStyle name="20% - Accent1 2 8" xfId="445"/>
    <cellStyle name="20% - Accent1 2 9" xfId="446"/>
    <cellStyle name="20% - Accent1 2 9 2" xfId="447"/>
    <cellStyle name="20% - Accent1 20" xfId="448"/>
    <cellStyle name="20% - Accent1 20 2" xfId="449"/>
    <cellStyle name="20% - Accent1 20 2 2" xfId="450"/>
    <cellStyle name="20% - Accent1 20 2 3" xfId="451"/>
    <cellStyle name="20% - Accent1 20 2 4" xfId="452"/>
    <cellStyle name="20% - Accent1 20 2 5" xfId="453"/>
    <cellStyle name="20% - Accent1 20 2 6" xfId="454"/>
    <cellStyle name="20% - Accent1 20 2 7" xfId="455"/>
    <cellStyle name="20% - Accent1 20 3" xfId="456"/>
    <cellStyle name="20% - Accent1 20 4" xfId="457"/>
    <cellStyle name="20% - Accent1 20 5" xfId="458"/>
    <cellStyle name="20% - Accent1 20 6" xfId="459"/>
    <cellStyle name="20% - Accent1 20 7" xfId="460"/>
    <cellStyle name="20% - Accent1 21" xfId="461"/>
    <cellStyle name="20% - Accent1 21 2" xfId="462"/>
    <cellStyle name="20% - Accent1 21 2 2" xfId="463"/>
    <cellStyle name="20% - Accent1 21 2 3" xfId="464"/>
    <cellStyle name="20% - Accent1 21 2 4" xfId="465"/>
    <cellStyle name="20% - Accent1 21 2 5" xfId="466"/>
    <cellStyle name="20% - Accent1 21 2 6" xfId="467"/>
    <cellStyle name="20% - Accent1 21 2 7" xfId="468"/>
    <cellStyle name="20% - Accent1 21 3" xfId="469"/>
    <cellStyle name="20% - Accent1 21 4" xfId="470"/>
    <cellStyle name="20% - Accent1 21 5" xfId="471"/>
    <cellStyle name="20% - Accent1 21 6" xfId="472"/>
    <cellStyle name="20% - Accent1 21 7" xfId="473"/>
    <cellStyle name="20% - Accent1 22" xfId="474"/>
    <cellStyle name="20% - Accent1 22 2" xfId="475"/>
    <cellStyle name="20% - Accent1 22 2 2" xfId="476"/>
    <cellStyle name="20% - Accent1 22 2 3" xfId="477"/>
    <cellStyle name="20% - Accent1 22 2 4" xfId="478"/>
    <cellStyle name="20% - Accent1 22 2 5" xfId="479"/>
    <cellStyle name="20% - Accent1 22 2 6" xfId="480"/>
    <cellStyle name="20% - Accent1 22 2 7" xfId="481"/>
    <cellStyle name="20% - Accent1 22 3" xfId="482"/>
    <cellStyle name="20% - Accent1 22 4" xfId="483"/>
    <cellStyle name="20% - Accent1 22 5" xfId="484"/>
    <cellStyle name="20% - Accent1 22 6" xfId="485"/>
    <cellStyle name="20% - Accent1 22 7" xfId="486"/>
    <cellStyle name="20% - Accent1 23" xfId="487"/>
    <cellStyle name="20% - Accent1 23 2" xfId="488"/>
    <cellStyle name="20% - Accent1 23 2 2" xfId="489"/>
    <cellStyle name="20% - Accent1 23 2 2 2" xfId="490"/>
    <cellStyle name="20% - Accent1 23 2 2 3" xfId="491"/>
    <cellStyle name="20% - Accent1 23 2 3" xfId="492"/>
    <cellStyle name="20% - Accent1 23 2 3 2" xfId="493"/>
    <cellStyle name="20% - Accent1 23 2 3 3" xfId="494"/>
    <cellStyle name="20% - Accent1 23 2 4" xfId="495"/>
    <cellStyle name="20% - Accent1 23 2 4 2" xfId="496"/>
    <cellStyle name="20% - Accent1 23 2 4 3" xfId="497"/>
    <cellStyle name="20% - Accent1 23 2 5" xfId="498"/>
    <cellStyle name="20% - Accent1 23 2 5 2" xfId="499"/>
    <cellStyle name="20% - Accent1 23 2 5 3" xfId="500"/>
    <cellStyle name="20% - Accent1 23 2 6" xfId="501"/>
    <cellStyle name="20% - Accent1 23 2 6 2" xfId="502"/>
    <cellStyle name="20% - Accent1 23 2 6 3" xfId="503"/>
    <cellStyle name="20% - Accent1 23 2 7" xfId="504"/>
    <cellStyle name="20% - Accent1 23 2 7 2" xfId="505"/>
    <cellStyle name="20% - Accent1 23 2 7 3" xfId="506"/>
    <cellStyle name="20% - Accent1 23 3" xfId="507"/>
    <cellStyle name="20% - Accent1 23 4" xfId="508"/>
    <cellStyle name="20% - Accent1 23 5" xfId="509"/>
    <cellStyle name="20% - Accent1 23 6" xfId="510"/>
    <cellStyle name="20% - Accent1 23 7" xfId="511"/>
    <cellStyle name="20% - Accent1 23 8" xfId="512"/>
    <cellStyle name="20% - Accent1 23 9" xfId="513"/>
    <cellStyle name="20% - Accent1 24" xfId="514"/>
    <cellStyle name="20% - Accent1 25" xfId="515"/>
    <cellStyle name="20% - Accent1 26" xfId="516"/>
    <cellStyle name="20% - Accent1 27" xfId="517"/>
    <cellStyle name="20% - Accent1 28" xfId="518"/>
    <cellStyle name="20% - Accent1 29" xfId="519"/>
    <cellStyle name="20% - Accent1 3" xfId="520"/>
    <cellStyle name="20% - Accent1 3 10" xfId="521"/>
    <cellStyle name="20% - Accent1 3 11" xfId="522"/>
    <cellStyle name="20% - Accent1 3 12" xfId="523"/>
    <cellStyle name="20% - Accent1 3 13" xfId="524"/>
    <cellStyle name="20% - Accent1 3 14" xfId="525"/>
    <cellStyle name="20% - Accent1 3 15" xfId="526"/>
    <cellStyle name="20% - Accent1 3 2" xfId="527"/>
    <cellStyle name="20% - Accent1 3 3" xfId="528"/>
    <cellStyle name="20% - Accent1 3 4" xfId="529"/>
    <cellStyle name="20% - Accent1 3 5" xfId="530"/>
    <cellStyle name="20% - Accent1 3 6" xfId="531"/>
    <cellStyle name="20% - Accent1 3 7" xfId="532"/>
    <cellStyle name="20% - Accent1 3 8" xfId="533"/>
    <cellStyle name="20% - Accent1 3 9" xfId="534"/>
    <cellStyle name="20% - Accent1 30" xfId="535"/>
    <cellStyle name="20% - Accent1 31" xfId="536"/>
    <cellStyle name="20% - Accent1 32" xfId="537"/>
    <cellStyle name="20% - Accent1 33" xfId="538"/>
    <cellStyle name="20% - Accent1 34" xfId="539"/>
    <cellStyle name="20% - Accent1 35" xfId="540"/>
    <cellStyle name="20% - Accent1 36" xfId="541"/>
    <cellStyle name="20% - Accent1 37" xfId="542"/>
    <cellStyle name="20% - Accent1 38" xfId="543"/>
    <cellStyle name="20% - Accent1 39" xfId="544"/>
    <cellStyle name="20% - Accent1 4" xfId="545"/>
    <cellStyle name="20% - Accent1 4 10" xfId="546"/>
    <cellStyle name="20% - Accent1 4 11" xfId="547"/>
    <cellStyle name="20% - Accent1 4 12" xfId="548"/>
    <cellStyle name="20% - Accent1 4 13" xfId="549"/>
    <cellStyle name="20% - Accent1 4 14" xfId="550"/>
    <cellStyle name="20% - Accent1 4 2" xfId="551"/>
    <cellStyle name="20% - Accent1 4 3" xfId="552"/>
    <cellStyle name="20% - Accent1 4 4" xfId="553"/>
    <cellStyle name="20% - Accent1 4 5" xfId="554"/>
    <cellStyle name="20% - Accent1 4 6" xfId="555"/>
    <cellStyle name="20% - Accent1 4 7" xfId="556"/>
    <cellStyle name="20% - Accent1 4 8" xfId="557"/>
    <cellStyle name="20% - Accent1 4 9" xfId="558"/>
    <cellStyle name="20% - Accent1 40" xfId="559"/>
    <cellStyle name="20% - Accent1 41" xfId="560"/>
    <cellStyle name="20% - Accent1 42" xfId="561"/>
    <cellStyle name="20% - Accent1 43" xfId="562"/>
    <cellStyle name="20% - Accent1 44" xfId="563"/>
    <cellStyle name="20% - Accent1 45" xfId="564"/>
    <cellStyle name="20% - Accent1 46" xfId="565"/>
    <cellStyle name="20% - Accent1 47" xfId="566"/>
    <cellStyle name="20% - Accent1 48" xfId="567"/>
    <cellStyle name="20% - Accent1 49" xfId="568"/>
    <cellStyle name="20% - Accent1 5" xfId="569"/>
    <cellStyle name="20% - Accent1 5 10" xfId="570"/>
    <cellStyle name="20% - Accent1 5 11" xfId="571"/>
    <cellStyle name="20% - Accent1 5 12" xfId="572"/>
    <cellStyle name="20% - Accent1 5 13" xfId="573"/>
    <cellStyle name="20% - Accent1 5 2" xfId="574"/>
    <cellStyle name="20% - Accent1 5 3" xfId="575"/>
    <cellStyle name="20% - Accent1 5 4" xfId="576"/>
    <cellStyle name="20% - Accent1 5 5" xfId="577"/>
    <cellStyle name="20% - Accent1 5 6" xfId="578"/>
    <cellStyle name="20% - Accent1 5 7" xfId="579"/>
    <cellStyle name="20% - Accent1 5 8" xfId="580"/>
    <cellStyle name="20% - Accent1 5 9" xfId="581"/>
    <cellStyle name="20% - Accent1 50" xfId="582"/>
    <cellStyle name="20% - Accent1 51" xfId="583"/>
    <cellStyle name="20% - Accent1 52" xfId="584"/>
    <cellStyle name="20% - Accent1 53" xfId="585"/>
    <cellStyle name="20% - Accent1 54" xfId="586"/>
    <cellStyle name="20% - Accent1 55" xfId="587"/>
    <cellStyle name="20% - Accent1 56" xfId="588"/>
    <cellStyle name="20% - Accent1 57" xfId="589"/>
    <cellStyle name="20% - Accent1 58" xfId="590"/>
    <cellStyle name="20% - Accent1 59" xfId="591"/>
    <cellStyle name="20% - Accent1 6" xfId="592"/>
    <cellStyle name="20% - Accent1 6 10" xfId="593"/>
    <cellStyle name="20% - Accent1 6 11" xfId="594"/>
    <cellStyle name="20% - Accent1 6 12" xfId="595"/>
    <cellStyle name="20% - Accent1 6 13" xfId="596"/>
    <cellStyle name="20% - Accent1 6 2" xfId="597"/>
    <cellStyle name="20% - Accent1 6 3" xfId="598"/>
    <cellStyle name="20% - Accent1 6 4" xfId="599"/>
    <cellStyle name="20% - Accent1 6 5" xfId="600"/>
    <cellStyle name="20% - Accent1 6 6" xfId="601"/>
    <cellStyle name="20% - Accent1 6 7" xfId="602"/>
    <cellStyle name="20% - Accent1 6 8" xfId="603"/>
    <cellStyle name="20% - Accent1 6 9" xfId="604"/>
    <cellStyle name="20% - Accent1 60" xfId="605"/>
    <cellStyle name="20% - Accent1 61" xfId="606"/>
    <cellStyle name="20% - Accent1 62" xfId="607"/>
    <cellStyle name="20% - Accent1 63" xfId="608"/>
    <cellStyle name="20% - Accent1 64" xfId="609"/>
    <cellStyle name="20% - Accent1 65" xfId="610"/>
    <cellStyle name="20% - Accent1 66" xfId="611"/>
    <cellStyle name="20% - Accent1 67" xfId="612"/>
    <cellStyle name="20% - Accent1 68" xfId="613"/>
    <cellStyle name="20% - Accent1 69" xfId="614"/>
    <cellStyle name="20% - Accent1 7" xfId="615"/>
    <cellStyle name="20% - Accent1 7 10" xfId="616"/>
    <cellStyle name="20% - Accent1 7 11" xfId="617"/>
    <cellStyle name="20% - Accent1 7 12" xfId="618"/>
    <cellStyle name="20% - Accent1 7 13" xfId="619"/>
    <cellStyle name="20% - Accent1 7 2" xfId="620"/>
    <cellStyle name="20% - Accent1 7 3" xfId="621"/>
    <cellStyle name="20% - Accent1 7 4" xfId="622"/>
    <cellStyle name="20% - Accent1 7 5" xfId="623"/>
    <cellStyle name="20% - Accent1 7 6" xfId="624"/>
    <cellStyle name="20% - Accent1 7 7" xfId="625"/>
    <cellStyle name="20% - Accent1 7 8" xfId="626"/>
    <cellStyle name="20% - Accent1 7 9" xfId="627"/>
    <cellStyle name="20% - Accent1 70" xfId="628"/>
    <cellStyle name="20% - Accent1 71" xfId="629"/>
    <cellStyle name="20% - Accent1 72" xfId="630"/>
    <cellStyle name="20% - Accent1 8" xfId="631"/>
    <cellStyle name="20% - Accent1 8 10" xfId="632"/>
    <cellStyle name="20% - Accent1 8 11" xfId="633"/>
    <cellStyle name="20% - Accent1 8 12" xfId="634"/>
    <cellStyle name="20% - Accent1 8 13" xfId="635"/>
    <cellStyle name="20% - Accent1 8 2" xfId="636"/>
    <cellStyle name="20% - Accent1 8 3" xfId="637"/>
    <cellStyle name="20% - Accent1 8 4" xfId="638"/>
    <cellStyle name="20% - Accent1 8 5" xfId="639"/>
    <cellStyle name="20% - Accent1 8 6" xfId="640"/>
    <cellStyle name="20% - Accent1 8 7" xfId="641"/>
    <cellStyle name="20% - Accent1 8 8" xfId="642"/>
    <cellStyle name="20% - Accent1 8 9" xfId="643"/>
    <cellStyle name="20% - Accent1 9" xfId="644"/>
    <cellStyle name="20% - Accent1 9 2" xfId="645"/>
    <cellStyle name="20% - Accent1 9 2 2" xfId="646"/>
    <cellStyle name="20% - Accent1 9 2 3" xfId="647"/>
    <cellStyle name="20% - Accent1 9 2 4" xfId="648"/>
    <cellStyle name="20% - Accent1 9 2 5" xfId="649"/>
    <cellStyle name="20% - Accent1 9 2 6" xfId="650"/>
    <cellStyle name="20% - Accent1 9 2 7" xfId="651"/>
    <cellStyle name="20% - Accent1 9 3" xfId="652"/>
    <cellStyle name="20% - Accent1 9 4" xfId="653"/>
    <cellStyle name="20% - Accent1 9 5" xfId="654"/>
    <cellStyle name="20% - Accent1 9 6" xfId="655"/>
    <cellStyle name="20% - Accent1 9 7" xfId="656"/>
    <cellStyle name="20% - Accent2" xfId="30306" builtinId="34" customBuiltin="1"/>
    <cellStyle name="20% - Accent2 10" xfId="657"/>
    <cellStyle name="20% - Accent2 10 2" xfId="658"/>
    <cellStyle name="20% - Accent2 10 2 2" xfId="659"/>
    <cellStyle name="20% - Accent2 10 2 3" xfId="660"/>
    <cellStyle name="20% - Accent2 10 2 4" xfId="661"/>
    <cellStyle name="20% - Accent2 10 2 5" xfId="662"/>
    <cellStyle name="20% - Accent2 10 2 6" xfId="663"/>
    <cellStyle name="20% - Accent2 10 2 7" xfId="664"/>
    <cellStyle name="20% - Accent2 10 3" xfId="665"/>
    <cellStyle name="20% - Accent2 10 4" xfId="666"/>
    <cellStyle name="20% - Accent2 10 5" xfId="667"/>
    <cellStyle name="20% - Accent2 10 6" xfId="668"/>
    <cellStyle name="20% - Accent2 10 7" xfId="669"/>
    <cellStyle name="20% - Accent2 11" xfId="670"/>
    <cellStyle name="20% - Accent2 11 2" xfId="671"/>
    <cellStyle name="20% - Accent2 11 2 2" xfId="672"/>
    <cellStyle name="20% - Accent2 11 2 3" xfId="673"/>
    <cellStyle name="20% - Accent2 11 2 4" xfId="674"/>
    <cellStyle name="20% - Accent2 11 2 5" xfId="675"/>
    <cellStyle name="20% - Accent2 11 2 6" xfId="676"/>
    <cellStyle name="20% - Accent2 11 2 7" xfId="677"/>
    <cellStyle name="20% - Accent2 11 3" xfId="678"/>
    <cellStyle name="20% - Accent2 11 4" xfId="679"/>
    <cellStyle name="20% - Accent2 11 5" xfId="680"/>
    <cellStyle name="20% - Accent2 11 6" xfId="681"/>
    <cellStyle name="20% - Accent2 11 7" xfId="682"/>
    <cellStyle name="20% - Accent2 12" xfId="683"/>
    <cellStyle name="20% - Accent2 12 2" xfId="684"/>
    <cellStyle name="20% - Accent2 12 2 2" xfId="685"/>
    <cellStyle name="20% - Accent2 12 2 3" xfId="686"/>
    <cellStyle name="20% - Accent2 12 2 4" xfId="687"/>
    <cellStyle name="20% - Accent2 12 2 5" xfId="688"/>
    <cellStyle name="20% - Accent2 12 2 6" xfId="689"/>
    <cellStyle name="20% - Accent2 12 2 7" xfId="690"/>
    <cellStyle name="20% - Accent2 12 3" xfId="691"/>
    <cellStyle name="20% - Accent2 12 4" xfId="692"/>
    <cellStyle name="20% - Accent2 12 5" xfId="693"/>
    <cellStyle name="20% - Accent2 12 6" xfId="694"/>
    <cellStyle name="20% - Accent2 12 7" xfId="695"/>
    <cellStyle name="20% - Accent2 13" xfId="696"/>
    <cellStyle name="20% - Accent2 13 2" xfId="697"/>
    <cellStyle name="20% - Accent2 13 2 2" xfId="698"/>
    <cellStyle name="20% - Accent2 13 2 3" xfId="699"/>
    <cellStyle name="20% - Accent2 13 2 4" xfId="700"/>
    <cellStyle name="20% - Accent2 13 2 5" xfId="701"/>
    <cellStyle name="20% - Accent2 13 2 6" xfId="702"/>
    <cellStyle name="20% - Accent2 13 2 7" xfId="703"/>
    <cellStyle name="20% - Accent2 13 3" xfId="704"/>
    <cellStyle name="20% - Accent2 13 4" xfId="705"/>
    <cellStyle name="20% - Accent2 13 5" xfId="706"/>
    <cellStyle name="20% - Accent2 13 6" xfId="707"/>
    <cellStyle name="20% - Accent2 13 7" xfId="708"/>
    <cellStyle name="20% - Accent2 14" xfId="709"/>
    <cellStyle name="20% - Accent2 14 2" xfId="710"/>
    <cellStyle name="20% - Accent2 14 2 2" xfId="711"/>
    <cellStyle name="20% - Accent2 14 2 3" xfId="712"/>
    <cellStyle name="20% - Accent2 14 2 4" xfId="713"/>
    <cellStyle name="20% - Accent2 14 2 5" xfId="714"/>
    <cellStyle name="20% - Accent2 14 2 6" xfId="715"/>
    <cellStyle name="20% - Accent2 14 2 7" xfId="716"/>
    <cellStyle name="20% - Accent2 14 3" xfId="717"/>
    <cellStyle name="20% - Accent2 14 4" xfId="718"/>
    <cellStyle name="20% - Accent2 14 5" xfId="719"/>
    <cellStyle name="20% - Accent2 14 6" xfId="720"/>
    <cellStyle name="20% - Accent2 14 7" xfId="721"/>
    <cellStyle name="20% - Accent2 15" xfId="722"/>
    <cellStyle name="20% - Accent2 15 2" xfId="723"/>
    <cellStyle name="20% - Accent2 15 2 2" xfId="724"/>
    <cellStyle name="20% - Accent2 15 2 3" xfId="725"/>
    <cellStyle name="20% - Accent2 15 2 4" xfId="726"/>
    <cellStyle name="20% - Accent2 15 2 5" xfId="727"/>
    <cellStyle name="20% - Accent2 15 2 6" xfId="728"/>
    <cellStyle name="20% - Accent2 15 2 7" xfId="729"/>
    <cellStyle name="20% - Accent2 15 3" xfId="730"/>
    <cellStyle name="20% - Accent2 15 4" xfId="731"/>
    <cellStyle name="20% - Accent2 15 5" xfId="732"/>
    <cellStyle name="20% - Accent2 15 6" xfId="733"/>
    <cellStyle name="20% - Accent2 15 7" xfId="734"/>
    <cellStyle name="20% - Accent2 16" xfId="735"/>
    <cellStyle name="20% - Accent2 16 2" xfId="736"/>
    <cellStyle name="20% - Accent2 16 2 2" xfId="737"/>
    <cellStyle name="20% - Accent2 16 2 3" xfId="738"/>
    <cellStyle name="20% - Accent2 16 2 4" xfId="739"/>
    <cellStyle name="20% - Accent2 16 2 5" xfId="740"/>
    <cellStyle name="20% - Accent2 16 2 6" xfId="741"/>
    <cellStyle name="20% - Accent2 16 2 7" xfId="742"/>
    <cellStyle name="20% - Accent2 16 3" xfId="743"/>
    <cellStyle name="20% - Accent2 16 4" xfId="744"/>
    <cellStyle name="20% - Accent2 16 5" xfId="745"/>
    <cellStyle name="20% - Accent2 16 6" xfId="746"/>
    <cellStyle name="20% - Accent2 16 7" xfId="747"/>
    <cellStyle name="20% - Accent2 17" xfId="748"/>
    <cellStyle name="20% - Accent2 17 2" xfId="749"/>
    <cellStyle name="20% - Accent2 17 2 2" xfId="750"/>
    <cellStyle name="20% - Accent2 17 2 3" xfId="751"/>
    <cellStyle name="20% - Accent2 17 2 4" xfId="752"/>
    <cellStyle name="20% - Accent2 17 2 5" xfId="753"/>
    <cellStyle name="20% - Accent2 17 2 6" xfId="754"/>
    <cellStyle name="20% - Accent2 17 2 7" xfId="755"/>
    <cellStyle name="20% - Accent2 17 3" xfId="756"/>
    <cellStyle name="20% - Accent2 17 4" xfId="757"/>
    <cellStyle name="20% - Accent2 17 5" xfId="758"/>
    <cellStyle name="20% - Accent2 17 6" xfId="759"/>
    <cellStyle name="20% - Accent2 17 7" xfId="760"/>
    <cellStyle name="20% - Accent2 18" xfId="761"/>
    <cellStyle name="20% - Accent2 18 2" xfId="762"/>
    <cellStyle name="20% - Accent2 18 2 2" xfId="763"/>
    <cellStyle name="20% - Accent2 18 2 3" xfId="764"/>
    <cellStyle name="20% - Accent2 18 2 4" xfId="765"/>
    <cellStyle name="20% - Accent2 18 2 5" xfId="766"/>
    <cellStyle name="20% - Accent2 18 2 6" xfId="767"/>
    <cellStyle name="20% - Accent2 18 2 7" xfId="768"/>
    <cellStyle name="20% - Accent2 18 3" xfId="769"/>
    <cellStyle name="20% - Accent2 18 4" xfId="770"/>
    <cellStyle name="20% - Accent2 18 5" xfId="771"/>
    <cellStyle name="20% - Accent2 18 6" xfId="772"/>
    <cellStyle name="20% - Accent2 18 7" xfId="773"/>
    <cellStyle name="20% - Accent2 19" xfId="774"/>
    <cellStyle name="20% - Accent2 19 2" xfId="775"/>
    <cellStyle name="20% - Accent2 19 2 2" xfId="776"/>
    <cellStyle name="20% - Accent2 19 2 3" xfId="777"/>
    <cellStyle name="20% - Accent2 19 2 4" xfId="778"/>
    <cellStyle name="20% - Accent2 19 2 5" xfId="779"/>
    <cellStyle name="20% - Accent2 19 2 6" xfId="780"/>
    <cellStyle name="20% - Accent2 19 2 7" xfId="781"/>
    <cellStyle name="20% - Accent2 19 3" xfId="782"/>
    <cellStyle name="20% - Accent2 19 4" xfId="783"/>
    <cellStyle name="20% - Accent2 19 5" xfId="784"/>
    <cellStyle name="20% - Accent2 19 6" xfId="785"/>
    <cellStyle name="20% - Accent2 19 7" xfId="786"/>
    <cellStyle name="20% - Accent2 2" xfId="787"/>
    <cellStyle name="20% - Accent2 2 10" xfId="788"/>
    <cellStyle name="20% - Accent2 2 10 2" xfId="789"/>
    <cellStyle name="20% - Accent2 2 11" xfId="790"/>
    <cellStyle name="20% - Accent2 2 11 2" xfId="791"/>
    <cellStyle name="20% - Accent2 2 12" xfId="792"/>
    <cellStyle name="20% - Accent2 2 12 2" xfId="793"/>
    <cellStyle name="20% - Accent2 2 13" xfId="794"/>
    <cellStyle name="20% - Accent2 2 13 2" xfId="795"/>
    <cellStyle name="20% - Accent2 2 14" xfId="796"/>
    <cellStyle name="20% - Accent2 2 2" xfId="797"/>
    <cellStyle name="20% - Accent2 2 3" xfId="798"/>
    <cellStyle name="20% - Accent2 2 4" xfId="799"/>
    <cellStyle name="20% - Accent2 2 5" xfId="800"/>
    <cellStyle name="20% - Accent2 2 6" xfId="801"/>
    <cellStyle name="20% - Accent2 2 7" xfId="802"/>
    <cellStyle name="20% - Accent2 2 8" xfId="803"/>
    <cellStyle name="20% - Accent2 2 9" xfId="804"/>
    <cellStyle name="20% - Accent2 2 9 2" xfId="805"/>
    <cellStyle name="20% - Accent2 20" xfId="806"/>
    <cellStyle name="20% - Accent2 20 2" xfId="807"/>
    <cellStyle name="20% - Accent2 20 2 2" xfId="808"/>
    <cellStyle name="20% - Accent2 20 2 3" xfId="809"/>
    <cellStyle name="20% - Accent2 20 2 4" xfId="810"/>
    <cellStyle name="20% - Accent2 20 2 5" xfId="811"/>
    <cellStyle name="20% - Accent2 20 2 6" xfId="812"/>
    <cellStyle name="20% - Accent2 20 2 7" xfId="813"/>
    <cellStyle name="20% - Accent2 20 3" xfId="814"/>
    <cellStyle name="20% - Accent2 20 4" xfId="815"/>
    <cellStyle name="20% - Accent2 20 5" xfId="816"/>
    <cellStyle name="20% - Accent2 20 6" xfId="817"/>
    <cellStyle name="20% - Accent2 20 7" xfId="818"/>
    <cellStyle name="20% - Accent2 21" xfId="819"/>
    <cellStyle name="20% - Accent2 21 2" xfId="820"/>
    <cellStyle name="20% - Accent2 21 2 2" xfId="821"/>
    <cellStyle name="20% - Accent2 21 2 3" xfId="822"/>
    <cellStyle name="20% - Accent2 21 2 4" xfId="823"/>
    <cellStyle name="20% - Accent2 21 2 5" xfId="824"/>
    <cellStyle name="20% - Accent2 21 2 6" xfId="825"/>
    <cellStyle name="20% - Accent2 21 2 7" xfId="826"/>
    <cellStyle name="20% - Accent2 21 3" xfId="827"/>
    <cellStyle name="20% - Accent2 21 4" xfId="828"/>
    <cellStyle name="20% - Accent2 21 5" xfId="829"/>
    <cellStyle name="20% - Accent2 21 6" xfId="830"/>
    <cellStyle name="20% - Accent2 21 7" xfId="831"/>
    <cellStyle name="20% - Accent2 22" xfId="832"/>
    <cellStyle name="20% - Accent2 22 2" xfId="833"/>
    <cellStyle name="20% - Accent2 22 2 2" xfId="834"/>
    <cellStyle name="20% - Accent2 22 2 3" xfId="835"/>
    <cellStyle name="20% - Accent2 22 2 4" xfId="836"/>
    <cellStyle name="20% - Accent2 22 2 5" xfId="837"/>
    <cellStyle name="20% - Accent2 22 2 6" xfId="838"/>
    <cellStyle name="20% - Accent2 22 2 7" xfId="839"/>
    <cellStyle name="20% - Accent2 22 3" xfId="840"/>
    <cellStyle name="20% - Accent2 22 4" xfId="841"/>
    <cellStyle name="20% - Accent2 22 5" xfId="842"/>
    <cellStyle name="20% - Accent2 22 6" xfId="843"/>
    <cellStyle name="20% - Accent2 22 7" xfId="844"/>
    <cellStyle name="20% - Accent2 23" xfId="845"/>
    <cellStyle name="20% - Accent2 23 2" xfId="846"/>
    <cellStyle name="20% - Accent2 23 2 2" xfId="847"/>
    <cellStyle name="20% - Accent2 23 2 2 2" xfId="848"/>
    <cellStyle name="20% - Accent2 23 2 2 3" xfId="849"/>
    <cellStyle name="20% - Accent2 23 2 3" xfId="850"/>
    <cellStyle name="20% - Accent2 23 2 3 2" xfId="851"/>
    <cellStyle name="20% - Accent2 23 2 3 3" xfId="852"/>
    <cellStyle name="20% - Accent2 23 2 4" xfId="853"/>
    <cellStyle name="20% - Accent2 23 2 4 2" xfId="854"/>
    <cellStyle name="20% - Accent2 23 2 4 3" xfId="855"/>
    <cellStyle name="20% - Accent2 23 2 5" xfId="856"/>
    <cellStyle name="20% - Accent2 23 2 5 2" xfId="857"/>
    <cellStyle name="20% - Accent2 23 2 5 3" xfId="858"/>
    <cellStyle name="20% - Accent2 23 2 6" xfId="859"/>
    <cellStyle name="20% - Accent2 23 2 6 2" xfId="860"/>
    <cellStyle name="20% - Accent2 23 2 6 3" xfId="861"/>
    <cellStyle name="20% - Accent2 23 2 7" xfId="862"/>
    <cellStyle name="20% - Accent2 23 2 7 2" xfId="863"/>
    <cellStyle name="20% - Accent2 23 2 7 3" xfId="864"/>
    <cellStyle name="20% - Accent2 23 3" xfId="865"/>
    <cellStyle name="20% - Accent2 23 4" xfId="866"/>
    <cellStyle name="20% - Accent2 23 5" xfId="867"/>
    <cellStyle name="20% - Accent2 23 6" xfId="868"/>
    <cellStyle name="20% - Accent2 23 7" xfId="869"/>
    <cellStyle name="20% - Accent2 23 8" xfId="870"/>
    <cellStyle name="20% - Accent2 23 9" xfId="871"/>
    <cellStyle name="20% - Accent2 24" xfId="872"/>
    <cellStyle name="20% - Accent2 25" xfId="873"/>
    <cellStyle name="20% - Accent2 26" xfId="874"/>
    <cellStyle name="20% - Accent2 27" xfId="875"/>
    <cellStyle name="20% - Accent2 28" xfId="876"/>
    <cellStyle name="20% - Accent2 29" xfId="877"/>
    <cellStyle name="20% - Accent2 3" xfId="878"/>
    <cellStyle name="20% - Accent2 3 10" xfId="879"/>
    <cellStyle name="20% - Accent2 3 11" xfId="880"/>
    <cellStyle name="20% - Accent2 3 12" xfId="881"/>
    <cellStyle name="20% - Accent2 3 13" xfId="882"/>
    <cellStyle name="20% - Accent2 3 14" xfId="883"/>
    <cellStyle name="20% - Accent2 3 15" xfId="884"/>
    <cellStyle name="20% - Accent2 3 2" xfId="885"/>
    <cellStyle name="20% - Accent2 3 3" xfId="886"/>
    <cellStyle name="20% - Accent2 3 4" xfId="887"/>
    <cellStyle name="20% - Accent2 3 5" xfId="888"/>
    <cellStyle name="20% - Accent2 3 6" xfId="889"/>
    <cellStyle name="20% - Accent2 3 7" xfId="890"/>
    <cellStyle name="20% - Accent2 3 8" xfId="891"/>
    <cellStyle name="20% - Accent2 3 9" xfId="892"/>
    <cellStyle name="20% - Accent2 30" xfId="893"/>
    <cellStyle name="20% - Accent2 31" xfId="894"/>
    <cellStyle name="20% - Accent2 32" xfId="895"/>
    <cellStyle name="20% - Accent2 33" xfId="896"/>
    <cellStyle name="20% - Accent2 34" xfId="897"/>
    <cellStyle name="20% - Accent2 35" xfId="898"/>
    <cellStyle name="20% - Accent2 36" xfId="899"/>
    <cellStyle name="20% - Accent2 37" xfId="900"/>
    <cellStyle name="20% - Accent2 38" xfId="901"/>
    <cellStyle name="20% - Accent2 39" xfId="902"/>
    <cellStyle name="20% - Accent2 4" xfId="903"/>
    <cellStyle name="20% - Accent2 4 10" xfId="904"/>
    <cellStyle name="20% - Accent2 4 11" xfId="905"/>
    <cellStyle name="20% - Accent2 4 12" xfId="906"/>
    <cellStyle name="20% - Accent2 4 13" xfId="907"/>
    <cellStyle name="20% - Accent2 4 14" xfId="908"/>
    <cellStyle name="20% - Accent2 4 2" xfId="909"/>
    <cellStyle name="20% - Accent2 4 3" xfId="910"/>
    <cellStyle name="20% - Accent2 4 4" xfId="911"/>
    <cellStyle name="20% - Accent2 4 5" xfId="912"/>
    <cellStyle name="20% - Accent2 4 6" xfId="913"/>
    <cellStyle name="20% - Accent2 4 7" xfId="914"/>
    <cellStyle name="20% - Accent2 4 8" xfId="915"/>
    <cellStyle name="20% - Accent2 4 9" xfId="916"/>
    <cellStyle name="20% - Accent2 40" xfId="917"/>
    <cellStyle name="20% - Accent2 41" xfId="918"/>
    <cellStyle name="20% - Accent2 42" xfId="919"/>
    <cellStyle name="20% - Accent2 43" xfId="920"/>
    <cellStyle name="20% - Accent2 44" xfId="921"/>
    <cellStyle name="20% - Accent2 45" xfId="922"/>
    <cellStyle name="20% - Accent2 46" xfId="923"/>
    <cellStyle name="20% - Accent2 47" xfId="924"/>
    <cellStyle name="20% - Accent2 48" xfId="925"/>
    <cellStyle name="20% - Accent2 49" xfId="926"/>
    <cellStyle name="20% - Accent2 5" xfId="927"/>
    <cellStyle name="20% - Accent2 5 10" xfId="928"/>
    <cellStyle name="20% - Accent2 5 11" xfId="929"/>
    <cellStyle name="20% - Accent2 5 12" xfId="930"/>
    <cellStyle name="20% - Accent2 5 13" xfId="931"/>
    <cellStyle name="20% - Accent2 5 2" xfId="932"/>
    <cellStyle name="20% - Accent2 5 3" xfId="933"/>
    <cellStyle name="20% - Accent2 5 4" xfId="934"/>
    <cellStyle name="20% - Accent2 5 5" xfId="935"/>
    <cellStyle name="20% - Accent2 5 6" xfId="936"/>
    <cellStyle name="20% - Accent2 5 7" xfId="937"/>
    <cellStyle name="20% - Accent2 5 8" xfId="938"/>
    <cellStyle name="20% - Accent2 5 9" xfId="939"/>
    <cellStyle name="20% - Accent2 50" xfId="940"/>
    <cellStyle name="20% - Accent2 51" xfId="941"/>
    <cellStyle name="20% - Accent2 52" xfId="942"/>
    <cellStyle name="20% - Accent2 53" xfId="943"/>
    <cellStyle name="20% - Accent2 54" xfId="944"/>
    <cellStyle name="20% - Accent2 55" xfId="945"/>
    <cellStyle name="20% - Accent2 56" xfId="946"/>
    <cellStyle name="20% - Accent2 57" xfId="947"/>
    <cellStyle name="20% - Accent2 58" xfId="948"/>
    <cellStyle name="20% - Accent2 59" xfId="949"/>
    <cellStyle name="20% - Accent2 6" xfId="950"/>
    <cellStyle name="20% - Accent2 6 10" xfId="951"/>
    <cellStyle name="20% - Accent2 6 11" xfId="952"/>
    <cellStyle name="20% - Accent2 6 12" xfId="953"/>
    <cellStyle name="20% - Accent2 6 13" xfId="954"/>
    <cellStyle name="20% - Accent2 6 2" xfId="955"/>
    <cellStyle name="20% - Accent2 6 3" xfId="956"/>
    <cellStyle name="20% - Accent2 6 4" xfId="957"/>
    <cellStyle name="20% - Accent2 6 5" xfId="958"/>
    <cellStyle name="20% - Accent2 6 6" xfId="959"/>
    <cellStyle name="20% - Accent2 6 7" xfId="960"/>
    <cellStyle name="20% - Accent2 6 8" xfId="961"/>
    <cellStyle name="20% - Accent2 6 9" xfId="962"/>
    <cellStyle name="20% - Accent2 60" xfId="963"/>
    <cellStyle name="20% - Accent2 61" xfId="964"/>
    <cellStyle name="20% - Accent2 62" xfId="965"/>
    <cellStyle name="20% - Accent2 63" xfId="966"/>
    <cellStyle name="20% - Accent2 64" xfId="967"/>
    <cellStyle name="20% - Accent2 65" xfId="968"/>
    <cellStyle name="20% - Accent2 66" xfId="969"/>
    <cellStyle name="20% - Accent2 67" xfId="970"/>
    <cellStyle name="20% - Accent2 68" xfId="971"/>
    <cellStyle name="20% - Accent2 69" xfId="972"/>
    <cellStyle name="20% - Accent2 7" xfId="973"/>
    <cellStyle name="20% - Accent2 7 10" xfId="974"/>
    <cellStyle name="20% - Accent2 7 11" xfId="975"/>
    <cellStyle name="20% - Accent2 7 12" xfId="976"/>
    <cellStyle name="20% - Accent2 7 13" xfId="977"/>
    <cellStyle name="20% - Accent2 7 2" xfId="978"/>
    <cellStyle name="20% - Accent2 7 3" xfId="979"/>
    <cellStyle name="20% - Accent2 7 4" xfId="980"/>
    <cellStyle name="20% - Accent2 7 5" xfId="981"/>
    <cellStyle name="20% - Accent2 7 6" xfId="982"/>
    <cellStyle name="20% - Accent2 7 7" xfId="983"/>
    <cellStyle name="20% - Accent2 7 8" xfId="984"/>
    <cellStyle name="20% - Accent2 7 9" xfId="985"/>
    <cellStyle name="20% - Accent2 70" xfId="986"/>
    <cellStyle name="20% - Accent2 71" xfId="987"/>
    <cellStyle name="20% - Accent2 72" xfId="988"/>
    <cellStyle name="20% - Accent2 8" xfId="989"/>
    <cellStyle name="20% - Accent2 8 10" xfId="990"/>
    <cellStyle name="20% - Accent2 8 11" xfId="991"/>
    <cellStyle name="20% - Accent2 8 12" xfId="992"/>
    <cellStyle name="20% - Accent2 8 13" xfId="993"/>
    <cellStyle name="20% - Accent2 8 2" xfId="994"/>
    <cellStyle name="20% - Accent2 8 3" xfId="995"/>
    <cellStyle name="20% - Accent2 8 4" xfId="996"/>
    <cellStyle name="20% - Accent2 8 5" xfId="997"/>
    <cellStyle name="20% - Accent2 8 6" xfId="998"/>
    <cellStyle name="20% - Accent2 8 7" xfId="999"/>
    <cellStyle name="20% - Accent2 8 8" xfId="1000"/>
    <cellStyle name="20% - Accent2 8 9" xfId="1001"/>
    <cellStyle name="20% - Accent2 9" xfId="1002"/>
    <cellStyle name="20% - Accent2 9 2" xfId="1003"/>
    <cellStyle name="20% - Accent2 9 2 2" xfId="1004"/>
    <cellStyle name="20% - Accent2 9 2 3" xfId="1005"/>
    <cellStyle name="20% - Accent2 9 2 4" xfId="1006"/>
    <cellStyle name="20% - Accent2 9 2 5" xfId="1007"/>
    <cellStyle name="20% - Accent2 9 2 6" xfId="1008"/>
    <cellStyle name="20% - Accent2 9 2 7" xfId="1009"/>
    <cellStyle name="20% - Accent2 9 3" xfId="1010"/>
    <cellStyle name="20% - Accent2 9 4" xfId="1011"/>
    <cellStyle name="20% - Accent2 9 5" xfId="1012"/>
    <cellStyle name="20% - Accent2 9 6" xfId="1013"/>
    <cellStyle name="20% - Accent2 9 7" xfId="1014"/>
    <cellStyle name="20% - Accent3" xfId="30310" builtinId="38" customBuiltin="1"/>
    <cellStyle name="20% - Accent3 10" xfId="1015"/>
    <cellStyle name="20% - Accent3 10 2" xfId="1016"/>
    <cellStyle name="20% - Accent3 10 2 2" xfId="1017"/>
    <cellStyle name="20% - Accent3 10 2 3" xfId="1018"/>
    <cellStyle name="20% - Accent3 10 2 4" xfId="1019"/>
    <cellStyle name="20% - Accent3 10 2 5" xfId="1020"/>
    <cellStyle name="20% - Accent3 10 2 6" xfId="1021"/>
    <cellStyle name="20% - Accent3 10 2 7" xfId="1022"/>
    <cellStyle name="20% - Accent3 10 3" xfId="1023"/>
    <cellStyle name="20% - Accent3 10 4" xfId="1024"/>
    <cellStyle name="20% - Accent3 10 5" xfId="1025"/>
    <cellStyle name="20% - Accent3 10 6" xfId="1026"/>
    <cellStyle name="20% - Accent3 10 7" xfId="1027"/>
    <cellStyle name="20% - Accent3 11" xfId="1028"/>
    <cellStyle name="20% - Accent3 11 2" xfId="1029"/>
    <cellStyle name="20% - Accent3 11 2 2" xfId="1030"/>
    <cellStyle name="20% - Accent3 11 2 3" xfId="1031"/>
    <cellStyle name="20% - Accent3 11 2 4" xfId="1032"/>
    <cellStyle name="20% - Accent3 11 2 5" xfId="1033"/>
    <cellStyle name="20% - Accent3 11 2 6" xfId="1034"/>
    <cellStyle name="20% - Accent3 11 2 7" xfId="1035"/>
    <cellStyle name="20% - Accent3 11 3" xfId="1036"/>
    <cellStyle name="20% - Accent3 11 4" xfId="1037"/>
    <cellStyle name="20% - Accent3 11 5" xfId="1038"/>
    <cellStyle name="20% - Accent3 11 6" xfId="1039"/>
    <cellStyle name="20% - Accent3 11 7" xfId="1040"/>
    <cellStyle name="20% - Accent3 12" xfId="1041"/>
    <cellStyle name="20% - Accent3 12 2" xfId="1042"/>
    <cellStyle name="20% - Accent3 12 2 2" xfId="1043"/>
    <cellStyle name="20% - Accent3 12 2 3" xfId="1044"/>
    <cellStyle name="20% - Accent3 12 2 4" xfId="1045"/>
    <cellStyle name="20% - Accent3 12 2 5" xfId="1046"/>
    <cellStyle name="20% - Accent3 12 2 6" xfId="1047"/>
    <cellStyle name="20% - Accent3 12 2 7" xfId="1048"/>
    <cellStyle name="20% - Accent3 12 3" xfId="1049"/>
    <cellStyle name="20% - Accent3 12 4" xfId="1050"/>
    <cellStyle name="20% - Accent3 12 5" xfId="1051"/>
    <cellStyle name="20% - Accent3 12 6" xfId="1052"/>
    <cellStyle name="20% - Accent3 12 7" xfId="1053"/>
    <cellStyle name="20% - Accent3 13" xfId="1054"/>
    <cellStyle name="20% - Accent3 13 2" xfId="1055"/>
    <cellStyle name="20% - Accent3 13 2 2" xfId="1056"/>
    <cellStyle name="20% - Accent3 13 2 3" xfId="1057"/>
    <cellStyle name="20% - Accent3 13 2 4" xfId="1058"/>
    <cellStyle name="20% - Accent3 13 2 5" xfId="1059"/>
    <cellStyle name="20% - Accent3 13 2 6" xfId="1060"/>
    <cellStyle name="20% - Accent3 13 2 7" xfId="1061"/>
    <cellStyle name="20% - Accent3 13 3" xfId="1062"/>
    <cellStyle name="20% - Accent3 13 4" xfId="1063"/>
    <cellStyle name="20% - Accent3 13 5" xfId="1064"/>
    <cellStyle name="20% - Accent3 13 6" xfId="1065"/>
    <cellStyle name="20% - Accent3 13 7" xfId="1066"/>
    <cellStyle name="20% - Accent3 14" xfId="1067"/>
    <cellStyle name="20% - Accent3 14 2" xfId="1068"/>
    <cellStyle name="20% - Accent3 14 2 2" xfId="1069"/>
    <cellStyle name="20% - Accent3 14 2 3" xfId="1070"/>
    <cellStyle name="20% - Accent3 14 2 4" xfId="1071"/>
    <cellStyle name="20% - Accent3 14 2 5" xfId="1072"/>
    <cellStyle name="20% - Accent3 14 2 6" xfId="1073"/>
    <cellStyle name="20% - Accent3 14 2 7" xfId="1074"/>
    <cellStyle name="20% - Accent3 14 3" xfId="1075"/>
    <cellStyle name="20% - Accent3 14 4" xfId="1076"/>
    <cellStyle name="20% - Accent3 14 5" xfId="1077"/>
    <cellStyle name="20% - Accent3 14 6" xfId="1078"/>
    <cellStyle name="20% - Accent3 14 7" xfId="1079"/>
    <cellStyle name="20% - Accent3 15" xfId="1080"/>
    <cellStyle name="20% - Accent3 15 2" xfId="1081"/>
    <cellStyle name="20% - Accent3 15 2 2" xfId="1082"/>
    <cellStyle name="20% - Accent3 15 2 3" xfId="1083"/>
    <cellStyle name="20% - Accent3 15 2 4" xfId="1084"/>
    <cellStyle name="20% - Accent3 15 2 5" xfId="1085"/>
    <cellStyle name="20% - Accent3 15 2 6" xfId="1086"/>
    <cellStyle name="20% - Accent3 15 2 7" xfId="1087"/>
    <cellStyle name="20% - Accent3 15 3" xfId="1088"/>
    <cellStyle name="20% - Accent3 15 4" xfId="1089"/>
    <cellStyle name="20% - Accent3 15 5" xfId="1090"/>
    <cellStyle name="20% - Accent3 15 6" xfId="1091"/>
    <cellStyle name="20% - Accent3 15 7" xfId="1092"/>
    <cellStyle name="20% - Accent3 16" xfId="1093"/>
    <cellStyle name="20% - Accent3 16 2" xfId="1094"/>
    <cellStyle name="20% - Accent3 16 2 2" xfId="1095"/>
    <cellStyle name="20% - Accent3 16 2 3" xfId="1096"/>
    <cellStyle name="20% - Accent3 16 2 4" xfId="1097"/>
    <cellStyle name="20% - Accent3 16 2 5" xfId="1098"/>
    <cellStyle name="20% - Accent3 16 2 6" xfId="1099"/>
    <cellStyle name="20% - Accent3 16 2 7" xfId="1100"/>
    <cellStyle name="20% - Accent3 16 3" xfId="1101"/>
    <cellStyle name="20% - Accent3 16 4" xfId="1102"/>
    <cellStyle name="20% - Accent3 16 5" xfId="1103"/>
    <cellStyle name="20% - Accent3 16 6" xfId="1104"/>
    <cellStyle name="20% - Accent3 16 7" xfId="1105"/>
    <cellStyle name="20% - Accent3 17" xfId="1106"/>
    <cellStyle name="20% - Accent3 17 2" xfId="1107"/>
    <cellStyle name="20% - Accent3 17 2 2" xfId="1108"/>
    <cellStyle name="20% - Accent3 17 2 3" xfId="1109"/>
    <cellStyle name="20% - Accent3 17 2 4" xfId="1110"/>
    <cellStyle name="20% - Accent3 17 2 5" xfId="1111"/>
    <cellStyle name="20% - Accent3 17 2 6" xfId="1112"/>
    <cellStyle name="20% - Accent3 17 2 7" xfId="1113"/>
    <cellStyle name="20% - Accent3 17 3" xfId="1114"/>
    <cellStyle name="20% - Accent3 17 4" xfId="1115"/>
    <cellStyle name="20% - Accent3 17 5" xfId="1116"/>
    <cellStyle name="20% - Accent3 17 6" xfId="1117"/>
    <cellStyle name="20% - Accent3 17 7" xfId="1118"/>
    <cellStyle name="20% - Accent3 18" xfId="1119"/>
    <cellStyle name="20% - Accent3 18 2" xfId="1120"/>
    <cellStyle name="20% - Accent3 18 2 2" xfId="1121"/>
    <cellStyle name="20% - Accent3 18 2 3" xfId="1122"/>
    <cellStyle name="20% - Accent3 18 2 4" xfId="1123"/>
    <cellStyle name="20% - Accent3 18 2 5" xfId="1124"/>
    <cellStyle name="20% - Accent3 18 2 6" xfId="1125"/>
    <cellStyle name="20% - Accent3 18 2 7" xfId="1126"/>
    <cellStyle name="20% - Accent3 18 3" xfId="1127"/>
    <cellStyle name="20% - Accent3 18 4" xfId="1128"/>
    <cellStyle name="20% - Accent3 18 5" xfId="1129"/>
    <cellStyle name="20% - Accent3 18 6" xfId="1130"/>
    <cellStyle name="20% - Accent3 18 7" xfId="1131"/>
    <cellStyle name="20% - Accent3 19" xfId="1132"/>
    <cellStyle name="20% - Accent3 19 2" xfId="1133"/>
    <cellStyle name="20% - Accent3 19 2 2" xfId="1134"/>
    <cellStyle name="20% - Accent3 19 2 3" xfId="1135"/>
    <cellStyle name="20% - Accent3 19 2 4" xfId="1136"/>
    <cellStyle name="20% - Accent3 19 2 5" xfId="1137"/>
    <cellStyle name="20% - Accent3 19 2 6" xfId="1138"/>
    <cellStyle name="20% - Accent3 19 2 7" xfId="1139"/>
    <cellStyle name="20% - Accent3 19 3" xfId="1140"/>
    <cellStyle name="20% - Accent3 19 4" xfId="1141"/>
    <cellStyle name="20% - Accent3 19 5" xfId="1142"/>
    <cellStyle name="20% - Accent3 19 6" xfId="1143"/>
    <cellStyle name="20% - Accent3 19 7" xfId="1144"/>
    <cellStyle name="20% - Accent3 2" xfId="1145"/>
    <cellStyle name="20% - Accent3 2 10" xfId="1146"/>
    <cellStyle name="20% - Accent3 2 10 2" xfId="1147"/>
    <cellStyle name="20% - Accent3 2 11" xfId="1148"/>
    <cellStyle name="20% - Accent3 2 11 2" xfId="1149"/>
    <cellStyle name="20% - Accent3 2 12" xfId="1150"/>
    <cellStyle name="20% - Accent3 2 12 2" xfId="1151"/>
    <cellStyle name="20% - Accent3 2 13" xfId="1152"/>
    <cellStyle name="20% - Accent3 2 13 2" xfId="1153"/>
    <cellStyle name="20% - Accent3 2 14" xfId="1154"/>
    <cellStyle name="20% - Accent3 2 2" xfId="1155"/>
    <cellStyle name="20% - Accent3 2 3" xfId="1156"/>
    <cellStyle name="20% - Accent3 2 4" xfId="1157"/>
    <cellStyle name="20% - Accent3 2 5" xfId="1158"/>
    <cellStyle name="20% - Accent3 2 6" xfId="1159"/>
    <cellStyle name="20% - Accent3 2 7" xfId="1160"/>
    <cellStyle name="20% - Accent3 2 8" xfId="1161"/>
    <cellStyle name="20% - Accent3 2 9" xfId="1162"/>
    <cellStyle name="20% - Accent3 2 9 2" xfId="1163"/>
    <cellStyle name="20% - Accent3 20" xfId="1164"/>
    <cellStyle name="20% - Accent3 20 2" xfId="1165"/>
    <cellStyle name="20% - Accent3 20 2 2" xfId="1166"/>
    <cellStyle name="20% - Accent3 20 2 3" xfId="1167"/>
    <cellStyle name="20% - Accent3 20 2 4" xfId="1168"/>
    <cellStyle name="20% - Accent3 20 2 5" xfId="1169"/>
    <cellStyle name="20% - Accent3 20 2 6" xfId="1170"/>
    <cellStyle name="20% - Accent3 20 2 7" xfId="1171"/>
    <cellStyle name="20% - Accent3 20 3" xfId="1172"/>
    <cellStyle name="20% - Accent3 20 4" xfId="1173"/>
    <cellStyle name="20% - Accent3 20 5" xfId="1174"/>
    <cellStyle name="20% - Accent3 20 6" xfId="1175"/>
    <cellStyle name="20% - Accent3 20 7" xfId="1176"/>
    <cellStyle name="20% - Accent3 21" xfId="1177"/>
    <cellStyle name="20% - Accent3 21 2" xfId="1178"/>
    <cellStyle name="20% - Accent3 21 2 2" xfId="1179"/>
    <cellStyle name="20% - Accent3 21 2 3" xfId="1180"/>
    <cellStyle name="20% - Accent3 21 2 4" xfId="1181"/>
    <cellStyle name="20% - Accent3 21 2 5" xfId="1182"/>
    <cellStyle name="20% - Accent3 21 2 6" xfId="1183"/>
    <cellStyle name="20% - Accent3 21 2 7" xfId="1184"/>
    <cellStyle name="20% - Accent3 21 3" xfId="1185"/>
    <cellStyle name="20% - Accent3 21 4" xfId="1186"/>
    <cellStyle name="20% - Accent3 21 5" xfId="1187"/>
    <cellStyle name="20% - Accent3 21 6" xfId="1188"/>
    <cellStyle name="20% - Accent3 21 7" xfId="1189"/>
    <cellStyle name="20% - Accent3 22" xfId="1190"/>
    <cellStyle name="20% - Accent3 22 2" xfId="1191"/>
    <cellStyle name="20% - Accent3 22 2 2" xfId="1192"/>
    <cellStyle name="20% - Accent3 22 2 3" xfId="1193"/>
    <cellStyle name="20% - Accent3 22 2 4" xfId="1194"/>
    <cellStyle name="20% - Accent3 22 2 5" xfId="1195"/>
    <cellStyle name="20% - Accent3 22 2 6" xfId="1196"/>
    <cellStyle name="20% - Accent3 22 2 7" xfId="1197"/>
    <cellStyle name="20% - Accent3 22 3" xfId="1198"/>
    <cellStyle name="20% - Accent3 22 4" xfId="1199"/>
    <cellStyle name="20% - Accent3 22 5" xfId="1200"/>
    <cellStyle name="20% - Accent3 22 6" xfId="1201"/>
    <cellStyle name="20% - Accent3 22 7" xfId="1202"/>
    <cellStyle name="20% - Accent3 23" xfId="1203"/>
    <cellStyle name="20% - Accent3 23 2" xfId="1204"/>
    <cellStyle name="20% - Accent3 23 2 2" xfId="1205"/>
    <cellStyle name="20% - Accent3 23 2 2 2" xfId="1206"/>
    <cellStyle name="20% - Accent3 23 2 2 3" xfId="1207"/>
    <cellStyle name="20% - Accent3 23 2 3" xfId="1208"/>
    <cellStyle name="20% - Accent3 23 2 3 2" xfId="1209"/>
    <cellStyle name="20% - Accent3 23 2 3 3" xfId="1210"/>
    <cellStyle name="20% - Accent3 23 2 4" xfId="1211"/>
    <cellStyle name="20% - Accent3 23 2 4 2" xfId="1212"/>
    <cellStyle name="20% - Accent3 23 2 4 3" xfId="1213"/>
    <cellStyle name="20% - Accent3 23 2 5" xfId="1214"/>
    <cellStyle name="20% - Accent3 23 2 5 2" xfId="1215"/>
    <cellStyle name="20% - Accent3 23 2 5 3" xfId="1216"/>
    <cellStyle name="20% - Accent3 23 2 6" xfId="1217"/>
    <cellStyle name="20% - Accent3 23 2 6 2" xfId="1218"/>
    <cellStyle name="20% - Accent3 23 2 6 3" xfId="1219"/>
    <cellStyle name="20% - Accent3 23 2 7" xfId="1220"/>
    <cellStyle name="20% - Accent3 23 2 7 2" xfId="1221"/>
    <cellStyle name="20% - Accent3 23 2 7 3" xfId="1222"/>
    <cellStyle name="20% - Accent3 23 3" xfId="1223"/>
    <cellStyle name="20% - Accent3 23 4" xfId="1224"/>
    <cellStyle name="20% - Accent3 23 5" xfId="1225"/>
    <cellStyle name="20% - Accent3 23 6" xfId="1226"/>
    <cellStyle name="20% - Accent3 23 7" xfId="1227"/>
    <cellStyle name="20% - Accent3 23 8" xfId="1228"/>
    <cellStyle name="20% - Accent3 23 9" xfId="1229"/>
    <cellStyle name="20% - Accent3 24" xfId="1230"/>
    <cellStyle name="20% - Accent3 25" xfId="1231"/>
    <cellStyle name="20% - Accent3 26" xfId="1232"/>
    <cellStyle name="20% - Accent3 27" xfId="1233"/>
    <cellStyle name="20% - Accent3 28" xfId="1234"/>
    <cellStyle name="20% - Accent3 29" xfId="1235"/>
    <cellStyle name="20% - Accent3 3" xfId="1236"/>
    <cellStyle name="20% - Accent3 3 10" xfId="1237"/>
    <cellStyle name="20% - Accent3 3 11" xfId="1238"/>
    <cellStyle name="20% - Accent3 3 12" xfId="1239"/>
    <cellStyle name="20% - Accent3 3 13" xfId="1240"/>
    <cellStyle name="20% - Accent3 3 14" xfId="1241"/>
    <cellStyle name="20% - Accent3 3 15" xfId="1242"/>
    <cellStyle name="20% - Accent3 3 2" xfId="1243"/>
    <cellStyle name="20% - Accent3 3 3" xfId="1244"/>
    <cellStyle name="20% - Accent3 3 4" xfId="1245"/>
    <cellStyle name="20% - Accent3 3 5" xfId="1246"/>
    <cellStyle name="20% - Accent3 3 6" xfId="1247"/>
    <cellStyle name="20% - Accent3 3 7" xfId="1248"/>
    <cellStyle name="20% - Accent3 3 8" xfId="1249"/>
    <cellStyle name="20% - Accent3 3 9" xfId="1250"/>
    <cellStyle name="20% - Accent3 30" xfId="1251"/>
    <cellStyle name="20% - Accent3 31" xfId="1252"/>
    <cellStyle name="20% - Accent3 32" xfId="1253"/>
    <cellStyle name="20% - Accent3 33" xfId="1254"/>
    <cellStyle name="20% - Accent3 34" xfId="1255"/>
    <cellStyle name="20% - Accent3 35" xfId="1256"/>
    <cellStyle name="20% - Accent3 36" xfId="1257"/>
    <cellStyle name="20% - Accent3 37" xfId="1258"/>
    <cellStyle name="20% - Accent3 38" xfId="1259"/>
    <cellStyle name="20% - Accent3 39" xfId="1260"/>
    <cellStyle name="20% - Accent3 4" xfId="1261"/>
    <cellStyle name="20% - Accent3 4 10" xfId="1262"/>
    <cellStyle name="20% - Accent3 4 11" xfId="1263"/>
    <cellStyle name="20% - Accent3 4 12" xfId="1264"/>
    <cellStyle name="20% - Accent3 4 13" xfId="1265"/>
    <cellStyle name="20% - Accent3 4 14" xfId="1266"/>
    <cellStyle name="20% - Accent3 4 2" xfId="1267"/>
    <cellStyle name="20% - Accent3 4 3" xfId="1268"/>
    <cellStyle name="20% - Accent3 4 4" xfId="1269"/>
    <cellStyle name="20% - Accent3 4 5" xfId="1270"/>
    <cellStyle name="20% - Accent3 4 6" xfId="1271"/>
    <cellStyle name="20% - Accent3 4 7" xfId="1272"/>
    <cellStyle name="20% - Accent3 4 8" xfId="1273"/>
    <cellStyle name="20% - Accent3 4 9" xfId="1274"/>
    <cellStyle name="20% - Accent3 40" xfId="1275"/>
    <cellStyle name="20% - Accent3 41" xfId="1276"/>
    <cellStyle name="20% - Accent3 42" xfId="1277"/>
    <cellStyle name="20% - Accent3 43" xfId="1278"/>
    <cellStyle name="20% - Accent3 44" xfId="1279"/>
    <cellStyle name="20% - Accent3 45" xfId="1280"/>
    <cellStyle name="20% - Accent3 46" xfId="1281"/>
    <cellStyle name="20% - Accent3 47" xfId="1282"/>
    <cellStyle name="20% - Accent3 48" xfId="1283"/>
    <cellStyle name="20% - Accent3 49" xfId="1284"/>
    <cellStyle name="20% - Accent3 5" xfId="1285"/>
    <cellStyle name="20% - Accent3 5 10" xfId="1286"/>
    <cellStyle name="20% - Accent3 5 11" xfId="1287"/>
    <cellStyle name="20% - Accent3 5 12" xfId="1288"/>
    <cellStyle name="20% - Accent3 5 13" xfId="1289"/>
    <cellStyle name="20% - Accent3 5 2" xfId="1290"/>
    <cellStyle name="20% - Accent3 5 3" xfId="1291"/>
    <cellStyle name="20% - Accent3 5 4" xfId="1292"/>
    <cellStyle name="20% - Accent3 5 5" xfId="1293"/>
    <cellStyle name="20% - Accent3 5 6" xfId="1294"/>
    <cellStyle name="20% - Accent3 5 7" xfId="1295"/>
    <cellStyle name="20% - Accent3 5 8" xfId="1296"/>
    <cellStyle name="20% - Accent3 5 9" xfId="1297"/>
    <cellStyle name="20% - Accent3 50" xfId="1298"/>
    <cellStyle name="20% - Accent3 51" xfId="1299"/>
    <cellStyle name="20% - Accent3 52" xfId="1300"/>
    <cellStyle name="20% - Accent3 53" xfId="1301"/>
    <cellStyle name="20% - Accent3 54" xfId="1302"/>
    <cellStyle name="20% - Accent3 55" xfId="1303"/>
    <cellStyle name="20% - Accent3 56" xfId="1304"/>
    <cellStyle name="20% - Accent3 57" xfId="1305"/>
    <cellStyle name="20% - Accent3 58" xfId="1306"/>
    <cellStyle name="20% - Accent3 59" xfId="1307"/>
    <cellStyle name="20% - Accent3 6" xfId="1308"/>
    <cellStyle name="20% - Accent3 6 10" xfId="1309"/>
    <cellStyle name="20% - Accent3 6 11" xfId="1310"/>
    <cellStyle name="20% - Accent3 6 12" xfId="1311"/>
    <cellStyle name="20% - Accent3 6 13" xfId="1312"/>
    <cellStyle name="20% - Accent3 6 2" xfId="1313"/>
    <cellStyle name="20% - Accent3 6 3" xfId="1314"/>
    <cellStyle name="20% - Accent3 6 4" xfId="1315"/>
    <cellStyle name="20% - Accent3 6 5" xfId="1316"/>
    <cellStyle name="20% - Accent3 6 6" xfId="1317"/>
    <cellStyle name="20% - Accent3 6 7" xfId="1318"/>
    <cellStyle name="20% - Accent3 6 8" xfId="1319"/>
    <cellStyle name="20% - Accent3 6 9" xfId="1320"/>
    <cellStyle name="20% - Accent3 60" xfId="1321"/>
    <cellStyle name="20% - Accent3 61" xfId="1322"/>
    <cellStyle name="20% - Accent3 62" xfId="1323"/>
    <cellStyle name="20% - Accent3 63" xfId="1324"/>
    <cellStyle name="20% - Accent3 64" xfId="1325"/>
    <cellStyle name="20% - Accent3 65" xfId="1326"/>
    <cellStyle name="20% - Accent3 66" xfId="1327"/>
    <cellStyle name="20% - Accent3 67" xfId="1328"/>
    <cellStyle name="20% - Accent3 68" xfId="1329"/>
    <cellStyle name="20% - Accent3 69" xfId="1330"/>
    <cellStyle name="20% - Accent3 7" xfId="1331"/>
    <cellStyle name="20% - Accent3 7 10" xfId="1332"/>
    <cellStyle name="20% - Accent3 7 11" xfId="1333"/>
    <cellStyle name="20% - Accent3 7 12" xfId="1334"/>
    <cellStyle name="20% - Accent3 7 13" xfId="1335"/>
    <cellStyle name="20% - Accent3 7 2" xfId="1336"/>
    <cellStyle name="20% - Accent3 7 3" xfId="1337"/>
    <cellStyle name="20% - Accent3 7 4" xfId="1338"/>
    <cellStyle name="20% - Accent3 7 5" xfId="1339"/>
    <cellStyle name="20% - Accent3 7 6" xfId="1340"/>
    <cellStyle name="20% - Accent3 7 7" xfId="1341"/>
    <cellStyle name="20% - Accent3 7 8" xfId="1342"/>
    <cellStyle name="20% - Accent3 7 9" xfId="1343"/>
    <cellStyle name="20% - Accent3 70" xfId="1344"/>
    <cellStyle name="20% - Accent3 71" xfId="1345"/>
    <cellStyle name="20% - Accent3 72" xfId="1346"/>
    <cellStyle name="20% - Accent3 8" xfId="1347"/>
    <cellStyle name="20% - Accent3 8 10" xfId="1348"/>
    <cellStyle name="20% - Accent3 8 11" xfId="1349"/>
    <cellStyle name="20% - Accent3 8 12" xfId="1350"/>
    <cellStyle name="20% - Accent3 8 13" xfId="1351"/>
    <cellStyle name="20% - Accent3 8 2" xfId="1352"/>
    <cellStyle name="20% - Accent3 8 3" xfId="1353"/>
    <cellStyle name="20% - Accent3 8 4" xfId="1354"/>
    <cellStyle name="20% - Accent3 8 5" xfId="1355"/>
    <cellStyle name="20% - Accent3 8 6" xfId="1356"/>
    <cellStyle name="20% - Accent3 8 7" xfId="1357"/>
    <cellStyle name="20% - Accent3 8 8" xfId="1358"/>
    <cellStyle name="20% - Accent3 8 9" xfId="1359"/>
    <cellStyle name="20% - Accent3 9" xfId="1360"/>
    <cellStyle name="20% - Accent3 9 2" xfId="1361"/>
    <cellStyle name="20% - Accent3 9 2 2" xfId="1362"/>
    <cellStyle name="20% - Accent3 9 2 3" xfId="1363"/>
    <cellStyle name="20% - Accent3 9 2 4" xfId="1364"/>
    <cellStyle name="20% - Accent3 9 2 5" xfId="1365"/>
    <cellStyle name="20% - Accent3 9 2 6" xfId="1366"/>
    <cellStyle name="20% - Accent3 9 2 7" xfId="1367"/>
    <cellStyle name="20% - Accent3 9 3" xfId="1368"/>
    <cellStyle name="20% - Accent3 9 4" xfId="1369"/>
    <cellStyle name="20% - Accent3 9 5" xfId="1370"/>
    <cellStyle name="20% - Accent3 9 6" xfId="1371"/>
    <cellStyle name="20% - Accent3 9 7" xfId="1372"/>
    <cellStyle name="20% - Accent4" xfId="30314" builtinId="42" customBuiltin="1"/>
    <cellStyle name="20% - Accent4 10" xfId="1373"/>
    <cellStyle name="20% - Accent4 10 2" xfId="1374"/>
    <cellStyle name="20% - Accent4 10 2 2" xfId="1375"/>
    <cellStyle name="20% - Accent4 10 2 3" xfId="1376"/>
    <cellStyle name="20% - Accent4 10 2 4" xfId="1377"/>
    <cellStyle name="20% - Accent4 10 2 5" xfId="1378"/>
    <cellStyle name="20% - Accent4 10 2 6" xfId="1379"/>
    <cellStyle name="20% - Accent4 10 2 7" xfId="1380"/>
    <cellStyle name="20% - Accent4 10 3" xfId="1381"/>
    <cellStyle name="20% - Accent4 10 4" xfId="1382"/>
    <cellStyle name="20% - Accent4 10 5" xfId="1383"/>
    <cellStyle name="20% - Accent4 10 6" xfId="1384"/>
    <cellStyle name="20% - Accent4 10 7" xfId="1385"/>
    <cellStyle name="20% - Accent4 11" xfId="1386"/>
    <cellStyle name="20% - Accent4 11 2" xfId="1387"/>
    <cellStyle name="20% - Accent4 11 2 2" xfId="1388"/>
    <cellStyle name="20% - Accent4 11 2 3" xfId="1389"/>
    <cellStyle name="20% - Accent4 11 2 4" xfId="1390"/>
    <cellStyle name="20% - Accent4 11 2 5" xfId="1391"/>
    <cellStyle name="20% - Accent4 11 2 6" xfId="1392"/>
    <cellStyle name="20% - Accent4 11 2 7" xfId="1393"/>
    <cellStyle name="20% - Accent4 11 3" xfId="1394"/>
    <cellStyle name="20% - Accent4 11 4" xfId="1395"/>
    <cellStyle name="20% - Accent4 11 5" xfId="1396"/>
    <cellStyle name="20% - Accent4 11 6" xfId="1397"/>
    <cellStyle name="20% - Accent4 11 7" xfId="1398"/>
    <cellStyle name="20% - Accent4 12" xfId="1399"/>
    <cellStyle name="20% - Accent4 12 2" xfId="1400"/>
    <cellStyle name="20% - Accent4 12 2 2" xfId="1401"/>
    <cellStyle name="20% - Accent4 12 2 3" xfId="1402"/>
    <cellStyle name="20% - Accent4 12 2 4" xfId="1403"/>
    <cellStyle name="20% - Accent4 12 2 5" xfId="1404"/>
    <cellStyle name="20% - Accent4 12 2 6" xfId="1405"/>
    <cellStyle name="20% - Accent4 12 2 7" xfId="1406"/>
    <cellStyle name="20% - Accent4 12 3" xfId="1407"/>
    <cellStyle name="20% - Accent4 12 4" xfId="1408"/>
    <cellStyle name="20% - Accent4 12 5" xfId="1409"/>
    <cellStyle name="20% - Accent4 12 6" xfId="1410"/>
    <cellStyle name="20% - Accent4 12 7" xfId="1411"/>
    <cellStyle name="20% - Accent4 13" xfId="1412"/>
    <cellStyle name="20% - Accent4 13 2" xfId="1413"/>
    <cellStyle name="20% - Accent4 13 2 2" xfId="1414"/>
    <cellStyle name="20% - Accent4 13 2 3" xfId="1415"/>
    <cellStyle name="20% - Accent4 13 2 4" xfId="1416"/>
    <cellStyle name="20% - Accent4 13 2 5" xfId="1417"/>
    <cellStyle name="20% - Accent4 13 2 6" xfId="1418"/>
    <cellStyle name="20% - Accent4 13 2 7" xfId="1419"/>
    <cellStyle name="20% - Accent4 13 3" xfId="1420"/>
    <cellStyle name="20% - Accent4 13 4" xfId="1421"/>
    <cellStyle name="20% - Accent4 13 5" xfId="1422"/>
    <cellStyle name="20% - Accent4 13 6" xfId="1423"/>
    <cellStyle name="20% - Accent4 13 7" xfId="1424"/>
    <cellStyle name="20% - Accent4 14" xfId="1425"/>
    <cellStyle name="20% - Accent4 14 2" xfId="1426"/>
    <cellStyle name="20% - Accent4 14 2 2" xfId="1427"/>
    <cellStyle name="20% - Accent4 14 2 3" xfId="1428"/>
    <cellStyle name="20% - Accent4 14 2 4" xfId="1429"/>
    <cellStyle name="20% - Accent4 14 2 5" xfId="1430"/>
    <cellStyle name="20% - Accent4 14 2 6" xfId="1431"/>
    <cellStyle name="20% - Accent4 14 2 7" xfId="1432"/>
    <cellStyle name="20% - Accent4 14 3" xfId="1433"/>
    <cellStyle name="20% - Accent4 14 4" xfId="1434"/>
    <cellStyle name="20% - Accent4 14 5" xfId="1435"/>
    <cellStyle name="20% - Accent4 14 6" xfId="1436"/>
    <cellStyle name="20% - Accent4 14 7" xfId="1437"/>
    <cellStyle name="20% - Accent4 15" xfId="1438"/>
    <cellStyle name="20% - Accent4 15 2" xfId="1439"/>
    <cellStyle name="20% - Accent4 15 2 2" xfId="1440"/>
    <cellStyle name="20% - Accent4 15 2 3" xfId="1441"/>
    <cellStyle name="20% - Accent4 15 2 4" xfId="1442"/>
    <cellStyle name="20% - Accent4 15 2 5" xfId="1443"/>
    <cellStyle name="20% - Accent4 15 2 6" xfId="1444"/>
    <cellStyle name="20% - Accent4 15 2 7" xfId="1445"/>
    <cellStyle name="20% - Accent4 15 3" xfId="1446"/>
    <cellStyle name="20% - Accent4 15 4" xfId="1447"/>
    <cellStyle name="20% - Accent4 15 5" xfId="1448"/>
    <cellStyle name="20% - Accent4 15 6" xfId="1449"/>
    <cellStyle name="20% - Accent4 15 7" xfId="1450"/>
    <cellStyle name="20% - Accent4 16" xfId="1451"/>
    <cellStyle name="20% - Accent4 16 2" xfId="1452"/>
    <cellStyle name="20% - Accent4 16 2 2" xfId="1453"/>
    <cellStyle name="20% - Accent4 16 2 3" xfId="1454"/>
    <cellStyle name="20% - Accent4 16 2 4" xfId="1455"/>
    <cellStyle name="20% - Accent4 16 2 5" xfId="1456"/>
    <cellStyle name="20% - Accent4 16 2 6" xfId="1457"/>
    <cellStyle name="20% - Accent4 16 2 7" xfId="1458"/>
    <cellStyle name="20% - Accent4 16 3" xfId="1459"/>
    <cellStyle name="20% - Accent4 16 4" xfId="1460"/>
    <cellStyle name="20% - Accent4 16 5" xfId="1461"/>
    <cellStyle name="20% - Accent4 16 6" xfId="1462"/>
    <cellStyle name="20% - Accent4 16 7" xfId="1463"/>
    <cellStyle name="20% - Accent4 17" xfId="1464"/>
    <cellStyle name="20% - Accent4 17 2" xfId="1465"/>
    <cellStyle name="20% - Accent4 17 2 2" xfId="1466"/>
    <cellStyle name="20% - Accent4 17 2 3" xfId="1467"/>
    <cellStyle name="20% - Accent4 17 2 4" xfId="1468"/>
    <cellStyle name="20% - Accent4 17 2 5" xfId="1469"/>
    <cellStyle name="20% - Accent4 17 2 6" xfId="1470"/>
    <cellStyle name="20% - Accent4 17 2 7" xfId="1471"/>
    <cellStyle name="20% - Accent4 17 3" xfId="1472"/>
    <cellStyle name="20% - Accent4 17 4" xfId="1473"/>
    <cellStyle name="20% - Accent4 17 5" xfId="1474"/>
    <cellStyle name="20% - Accent4 17 6" xfId="1475"/>
    <cellStyle name="20% - Accent4 17 7" xfId="1476"/>
    <cellStyle name="20% - Accent4 18" xfId="1477"/>
    <cellStyle name="20% - Accent4 18 2" xfId="1478"/>
    <cellStyle name="20% - Accent4 18 2 2" xfId="1479"/>
    <cellStyle name="20% - Accent4 18 2 3" xfId="1480"/>
    <cellStyle name="20% - Accent4 18 2 4" xfId="1481"/>
    <cellStyle name="20% - Accent4 18 2 5" xfId="1482"/>
    <cellStyle name="20% - Accent4 18 2 6" xfId="1483"/>
    <cellStyle name="20% - Accent4 18 2 7" xfId="1484"/>
    <cellStyle name="20% - Accent4 18 3" xfId="1485"/>
    <cellStyle name="20% - Accent4 18 4" xfId="1486"/>
    <cellStyle name="20% - Accent4 18 5" xfId="1487"/>
    <cellStyle name="20% - Accent4 18 6" xfId="1488"/>
    <cellStyle name="20% - Accent4 18 7" xfId="1489"/>
    <cellStyle name="20% - Accent4 19" xfId="1490"/>
    <cellStyle name="20% - Accent4 19 2" xfId="1491"/>
    <cellStyle name="20% - Accent4 19 2 2" xfId="1492"/>
    <cellStyle name="20% - Accent4 19 2 3" xfId="1493"/>
    <cellStyle name="20% - Accent4 19 2 4" xfId="1494"/>
    <cellStyle name="20% - Accent4 19 2 5" xfId="1495"/>
    <cellStyle name="20% - Accent4 19 2 6" xfId="1496"/>
    <cellStyle name="20% - Accent4 19 2 7" xfId="1497"/>
    <cellStyle name="20% - Accent4 19 3" xfId="1498"/>
    <cellStyle name="20% - Accent4 19 4" xfId="1499"/>
    <cellStyle name="20% - Accent4 19 5" xfId="1500"/>
    <cellStyle name="20% - Accent4 19 6" xfId="1501"/>
    <cellStyle name="20% - Accent4 19 7" xfId="1502"/>
    <cellStyle name="20% - Accent4 2" xfId="1503"/>
    <cellStyle name="20% - Accent4 2 10" xfId="1504"/>
    <cellStyle name="20% - Accent4 2 10 2" xfId="1505"/>
    <cellStyle name="20% - Accent4 2 11" xfId="1506"/>
    <cellStyle name="20% - Accent4 2 11 2" xfId="1507"/>
    <cellStyle name="20% - Accent4 2 12" xfId="1508"/>
    <cellStyle name="20% - Accent4 2 12 2" xfId="1509"/>
    <cellStyle name="20% - Accent4 2 13" xfId="1510"/>
    <cellStyle name="20% - Accent4 2 13 2" xfId="1511"/>
    <cellStyle name="20% - Accent4 2 14" xfId="1512"/>
    <cellStyle name="20% - Accent4 2 2" xfId="1513"/>
    <cellStyle name="20% - Accent4 2 3" xfId="1514"/>
    <cellStyle name="20% - Accent4 2 4" xfId="1515"/>
    <cellStyle name="20% - Accent4 2 5" xfId="1516"/>
    <cellStyle name="20% - Accent4 2 6" xfId="1517"/>
    <cellStyle name="20% - Accent4 2 7" xfId="1518"/>
    <cellStyle name="20% - Accent4 2 8" xfId="1519"/>
    <cellStyle name="20% - Accent4 2 9" xfId="1520"/>
    <cellStyle name="20% - Accent4 2 9 2" xfId="1521"/>
    <cellStyle name="20% - Accent4 20" xfId="1522"/>
    <cellStyle name="20% - Accent4 20 2" xfId="1523"/>
    <cellStyle name="20% - Accent4 20 2 2" xfId="1524"/>
    <cellStyle name="20% - Accent4 20 2 3" xfId="1525"/>
    <cellStyle name="20% - Accent4 20 2 4" xfId="1526"/>
    <cellStyle name="20% - Accent4 20 2 5" xfId="1527"/>
    <cellStyle name="20% - Accent4 20 2 6" xfId="1528"/>
    <cellStyle name="20% - Accent4 20 2 7" xfId="1529"/>
    <cellStyle name="20% - Accent4 20 3" xfId="1530"/>
    <cellStyle name="20% - Accent4 20 4" xfId="1531"/>
    <cellStyle name="20% - Accent4 20 5" xfId="1532"/>
    <cellStyle name="20% - Accent4 20 6" xfId="1533"/>
    <cellStyle name="20% - Accent4 20 7" xfId="1534"/>
    <cellStyle name="20% - Accent4 21" xfId="1535"/>
    <cellStyle name="20% - Accent4 21 2" xfId="1536"/>
    <cellStyle name="20% - Accent4 21 2 2" xfId="1537"/>
    <cellStyle name="20% - Accent4 21 2 3" xfId="1538"/>
    <cellStyle name="20% - Accent4 21 2 4" xfId="1539"/>
    <cellStyle name="20% - Accent4 21 2 5" xfId="1540"/>
    <cellStyle name="20% - Accent4 21 2 6" xfId="1541"/>
    <cellStyle name="20% - Accent4 21 2 7" xfId="1542"/>
    <cellStyle name="20% - Accent4 21 3" xfId="1543"/>
    <cellStyle name="20% - Accent4 21 4" xfId="1544"/>
    <cellStyle name="20% - Accent4 21 5" xfId="1545"/>
    <cellStyle name="20% - Accent4 21 6" xfId="1546"/>
    <cellStyle name="20% - Accent4 21 7" xfId="1547"/>
    <cellStyle name="20% - Accent4 22" xfId="1548"/>
    <cellStyle name="20% - Accent4 22 2" xfId="1549"/>
    <cellStyle name="20% - Accent4 22 2 2" xfId="1550"/>
    <cellStyle name="20% - Accent4 22 2 3" xfId="1551"/>
    <cellStyle name="20% - Accent4 22 2 4" xfId="1552"/>
    <cellStyle name="20% - Accent4 22 2 5" xfId="1553"/>
    <cellStyle name="20% - Accent4 22 2 6" xfId="1554"/>
    <cellStyle name="20% - Accent4 22 2 7" xfId="1555"/>
    <cellStyle name="20% - Accent4 22 3" xfId="1556"/>
    <cellStyle name="20% - Accent4 22 4" xfId="1557"/>
    <cellStyle name="20% - Accent4 22 5" xfId="1558"/>
    <cellStyle name="20% - Accent4 22 6" xfId="1559"/>
    <cellStyle name="20% - Accent4 22 7" xfId="1560"/>
    <cellStyle name="20% - Accent4 23" xfId="1561"/>
    <cellStyle name="20% - Accent4 23 2" xfId="1562"/>
    <cellStyle name="20% - Accent4 23 2 2" xfId="1563"/>
    <cellStyle name="20% - Accent4 23 2 2 2" xfId="1564"/>
    <cellStyle name="20% - Accent4 23 2 2 3" xfId="1565"/>
    <cellStyle name="20% - Accent4 23 2 3" xfId="1566"/>
    <cellStyle name="20% - Accent4 23 2 3 2" xfId="1567"/>
    <cellStyle name="20% - Accent4 23 2 3 3" xfId="1568"/>
    <cellStyle name="20% - Accent4 23 2 4" xfId="1569"/>
    <cellStyle name="20% - Accent4 23 2 4 2" xfId="1570"/>
    <cellStyle name="20% - Accent4 23 2 4 3" xfId="1571"/>
    <cellStyle name="20% - Accent4 23 2 5" xfId="1572"/>
    <cellStyle name="20% - Accent4 23 2 5 2" xfId="1573"/>
    <cellStyle name="20% - Accent4 23 2 5 3" xfId="1574"/>
    <cellStyle name="20% - Accent4 23 2 6" xfId="1575"/>
    <cellStyle name="20% - Accent4 23 2 6 2" xfId="1576"/>
    <cellStyle name="20% - Accent4 23 2 6 3" xfId="1577"/>
    <cellStyle name="20% - Accent4 23 2 7" xfId="1578"/>
    <cellStyle name="20% - Accent4 23 2 7 2" xfId="1579"/>
    <cellStyle name="20% - Accent4 23 2 7 3" xfId="1580"/>
    <cellStyle name="20% - Accent4 23 3" xfId="1581"/>
    <cellStyle name="20% - Accent4 23 4" xfId="1582"/>
    <cellStyle name="20% - Accent4 23 5" xfId="1583"/>
    <cellStyle name="20% - Accent4 23 6" xfId="1584"/>
    <cellStyle name="20% - Accent4 23 7" xfId="1585"/>
    <cellStyle name="20% - Accent4 23 8" xfId="1586"/>
    <cellStyle name="20% - Accent4 23 9" xfId="1587"/>
    <cellStyle name="20% - Accent4 24" xfId="1588"/>
    <cellStyle name="20% - Accent4 25" xfId="1589"/>
    <cellStyle name="20% - Accent4 26" xfId="1590"/>
    <cellStyle name="20% - Accent4 27" xfId="1591"/>
    <cellStyle name="20% - Accent4 28" xfId="1592"/>
    <cellStyle name="20% - Accent4 29" xfId="1593"/>
    <cellStyle name="20% - Accent4 3" xfId="1594"/>
    <cellStyle name="20% - Accent4 3 10" xfId="1595"/>
    <cellStyle name="20% - Accent4 3 11" xfId="1596"/>
    <cellStyle name="20% - Accent4 3 12" xfId="1597"/>
    <cellStyle name="20% - Accent4 3 13" xfId="1598"/>
    <cellStyle name="20% - Accent4 3 14" xfId="1599"/>
    <cellStyle name="20% - Accent4 3 15" xfId="1600"/>
    <cellStyle name="20% - Accent4 3 2" xfId="1601"/>
    <cellStyle name="20% - Accent4 3 3" xfId="1602"/>
    <cellStyle name="20% - Accent4 3 4" xfId="1603"/>
    <cellStyle name="20% - Accent4 3 5" xfId="1604"/>
    <cellStyle name="20% - Accent4 3 6" xfId="1605"/>
    <cellStyle name="20% - Accent4 3 7" xfId="1606"/>
    <cellStyle name="20% - Accent4 3 8" xfId="1607"/>
    <cellStyle name="20% - Accent4 3 9" xfId="1608"/>
    <cellStyle name="20% - Accent4 30" xfId="1609"/>
    <cellStyle name="20% - Accent4 31" xfId="1610"/>
    <cellStyle name="20% - Accent4 32" xfId="1611"/>
    <cellStyle name="20% - Accent4 33" xfId="1612"/>
    <cellStyle name="20% - Accent4 34" xfId="1613"/>
    <cellStyle name="20% - Accent4 35" xfId="1614"/>
    <cellStyle name="20% - Accent4 36" xfId="1615"/>
    <cellStyle name="20% - Accent4 37" xfId="1616"/>
    <cellStyle name="20% - Accent4 38" xfId="1617"/>
    <cellStyle name="20% - Accent4 39" xfId="1618"/>
    <cellStyle name="20% - Accent4 4" xfId="1619"/>
    <cellStyle name="20% - Accent4 4 10" xfId="1620"/>
    <cellStyle name="20% - Accent4 4 11" xfId="1621"/>
    <cellStyle name="20% - Accent4 4 12" xfId="1622"/>
    <cellStyle name="20% - Accent4 4 13" xfId="1623"/>
    <cellStyle name="20% - Accent4 4 14" xfId="1624"/>
    <cellStyle name="20% - Accent4 4 2" xfId="1625"/>
    <cellStyle name="20% - Accent4 4 3" xfId="1626"/>
    <cellStyle name="20% - Accent4 4 4" xfId="1627"/>
    <cellStyle name="20% - Accent4 4 5" xfId="1628"/>
    <cellStyle name="20% - Accent4 4 6" xfId="1629"/>
    <cellStyle name="20% - Accent4 4 7" xfId="1630"/>
    <cellStyle name="20% - Accent4 4 8" xfId="1631"/>
    <cellStyle name="20% - Accent4 4 9" xfId="1632"/>
    <cellStyle name="20% - Accent4 40" xfId="1633"/>
    <cellStyle name="20% - Accent4 41" xfId="1634"/>
    <cellStyle name="20% - Accent4 42" xfId="1635"/>
    <cellStyle name="20% - Accent4 43" xfId="1636"/>
    <cellStyle name="20% - Accent4 44" xfId="1637"/>
    <cellStyle name="20% - Accent4 45" xfId="1638"/>
    <cellStyle name="20% - Accent4 46" xfId="1639"/>
    <cellStyle name="20% - Accent4 47" xfId="1640"/>
    <cellStyle name="20% - Accent4 48" xfId="1641"/>
    <cellStyle name="20% - Accent4 49" xfId="1642"/>
    <cellStyle name="20% - Accent4 5" xfId="1643"/>
    <cellStyle name="20% - Accent4 5 10" xfId="1644"/>
    <cellStyle name="20% - Accent4 5 11" xfId="1645"/>
    <cellStyle name="20% - Accent4 5 12" xfId="1646"/>
    <cellStyle name="20% - Accent4 5 13" xfId="1647"/>
    <cellStyle name="20% - Accent4 5 2" xfId="1648"/>
    <cellStyle name="20% - Accent4 5 3" xfId="1649"/>
    <cellStyle name="20% - Accent4 5 4" xfId="1650"/>
    <cellStyle name="20% - Accent4 5 5" xfId="1651"/>
    <cellStyle name="20% - Accent4 5 6" xfId="1652"/>
    <cellStyle name="20% - Accent4 5 7" xfId="1653"/>
    <cellStyle name="20% - Accent4 5 8" xfId="1654"/>
    <cellStyle name="20% - Accent4 5 9" xfId="1655"/>
    <cellStyle name="20% - Accent4 50" xfId="1656"/>
    <cellStyle name="20% - Accent4 51" xfId="1657"/>
    <cellStyle name="20% - Accent4 52" xfId="1658"/>
    <cellStyle name="20% - Accent4 53" xfId="1659"/>
    <cellStyle name="20% - Accent4 54" xfId="1660"/>
    <cellStyle name="20% - Accent4 55" xfId="1661"/>
    <cellStyle name="20% - Accent4 56" xfId="1662"/>
    <cellStyle name="20% - Accent4 57" xfId="1663"/>
    <cellStyle name="20% - Accent4 58" xfId="1664"/>
    <cellStyle name="20% - Accent4 59" xfId="1665"/>
    <cellStyle name="20% - Accent4 6" xfId="1666"/>
    <cellStyle name="20% - Accent4 6 10" xfId="1667"/>
    <cellStyle name="20% - Accent4 6 11" xfId="1668"/>
    <cellStyle name="20% - Accent4 6 12" xfId="1669"/>
    <cellStyle name="20% - Accent4 6 13" xfId="1670"/>
    <cellStyle name="20% - Accent4 6 2" xfId="1671"/>
    <cellStyle name="20% - Accent4 6 3" xfId="1672"/>
    <cellStyle name="20% - Accent4 6 4" xfId="1673"/>
    <cellStyle name="20% - Accent4 6 5" xfId="1674"/>
    <cellStyle name="20% - Accent4 6 6" xfId="1675"/>
    <cellStyle name="20% - Accent4 6 7" xfId="1676"/>
    <cellStyle name="20% - Accent4 6 8" xfId="1677"/>
    <cellStyle name="20% - Accent4 6 9" xfId="1678"/>
    <cellStyle name="20% - Accent4 60" xfId="1679"/>
    <cellStyle name="20% - Accent4 61" xfId="1680"/>
    <cellStyle name="20% - Accent4 62" xfId="1681"/>
    <cellStyle name="20% - Accent4 63" xfId="1682"/>
    <cellStyle name="20% - Accent4 64" xfId="1683"/>
    <cellStyle name="20% - Accent4 65" xfId="1684"/>
    <cellStyle name="20% - Accent4 66" xfId="1685"/>
    <cellStyle name="20% - Accent4 67" xfId="1686"/>
    <cellStyle name="20% - Accent4 68" xfId="1687"/>
    <cellStyle name="20% - Accent4 69" xfId="1688"/>
    <cellStyle name="20% - Accent4 7" xfId="1689"/>
    <cellStyle name="20% - Accent4 7 10" xfId="1690"/>
    <cellStyle name="20% - Accent4 7 11" xfId="1691"/>
    <cellStyle name="20% - Accent4 7 12" xfId="1692"/>
    <cellStyle name="20% - Accent4 7 13" xfId="1693"/>
    <cellStyle name="20% - Accent4 7 2" xfId="1694"/>
    <cellStyle name="20% - Accent4 7 3" xfId="1695"/>
    <cellStyle name="20% - Accent4 7 4" xfId="1696"/>
    <cellStyle name="20% - Accent4 7 5" xfId="1697"/>
    <cellStyle name="20% - Accent4 7 6" xfId="1698"/>
    <cellStyle name="20% - Accent4 7 7" xfId="1699"/>
    <cellStyle name="20% - Accent4 7 8" xfId="1700"/>
    <cellStyle name="20% - Accent4 7 9" xfId="1701"/>
    <cellStyle name="20% - Accent4 70" xfId="1702"/>
    <cellStyle name="20% - Accent4 71" xfId="1703"/>
    <cellStyle name="20% - Accent4 72" xfId="1704"/>
    <cellStyle name="20% - Accent4 8" xfId="1705"/>
    <cellStyle name="20% - Accent4 8 10" xfId="1706"/>
    <cellStyle name="20% - Accent4 8 11" xfId="1707"/>
    <cellStyle name="20% - Accent4 8 12" xfId="1708"/>
    <cellStyle name="20% - Accent4 8 13" xfId="1709"/>
    <cellStyle name="20% - Accent4 8 2" xfId="1710"/>
    <cellStyle name="20% - Accent4 8 3" xfId="1711"/>
    <cellStyle name="20% - Accent4 8 4" xfId="1712"/>
    <cellStyle name="20% - Accent4 8 5" xfId="1713"/>
    <cellStyle name="20% - Accent4 8 6" xfId="1714"/>
    <cellStyle name="20% - Accent4 8 7" xfId="1715"/>
    <cellStyle name="20% - Accent4 8 8" xfId="1716"/>
    <cellStyle name="20% - Accent4 8 9" xfId="1717"/>
    <cellStyle name="20% - Accent4 9" xfId="1718"/>
    <cellStyle name="20% - Accent4 9 2" xfId="1719"/>
    <cellStyle name="20% - Accent4 9 2 2" xfId="1720"/>
    <cellStyle name="20% - Accent4 9 2 3" xfId="1721"/>
    <cellStyle name="20% - Accent4 9 2 4" xfId="1722"/>
    <cellStyle name="20% - Accent4 9 2 5" xfId="1723"/>
    <cellStyle name="20% - Accent4 9 2 6" xfId="1724"/>
    <cellStyle name="20% - Accent4 9 2 7" xfId="1725"/>
    <cellStyle name="20% - Accent4 9 3" xfId="1726"/>
    <cellStyle name="20% - Accent4 9 4" xfId="1727"/>
    <cellStyle name="20% - Accent4 9 5" xfId="1728"/>
    <cellStyle name="20% - Accent4 9 6" xfId="1729"/>
    <cellStyle name="20% - Accent4 9 7" xfId="1730"/>
    <cellStyle name="20% - Accent5" xfId="30318" builtinId="46" customBuiltin="1"/>
    <cellStyle name="20% - Accent5 10" xfId="1731"/>
    <cellStyle name="20% - Accent5 11" xfId="1732"/>
    <cellStyle name="20% - Accent5 12" xfId="1733"/>
    <cellStyle name="20% - Accent5 13" xfId="1734"/>
    <cellStyle name="20% - Accent5 14" xfId="1735"/>
    <cellStyle name="20% - Accent5 15" xfId="1736"/>
    <cellStyle name="20% - Accent5 16" xfId="1737"/>
    <cellStyle name="20% - Accent5 17" xfId="1738"/>
    <cellStyle name="20% - Accent5 18" xfId="1739"/>
    <cellStyle name="20% - Accent5 19" xfId="1740"/>
    <cellStyle name="20% - Accent5 2" xfId="1741"/>
    <cellStyle name="20% - Accent5 2 2" xfId="1742"/>
    <cellStyle name="20% - Accent5 2 3" xfId="1743"/>
    <cellStyle name="20% - Accent5 2 4" xfId="1744"/>
    <cellStyle name="20% - Accent5 2 5" xfId="1745"/>
    <cellStyle name="20% - Accent5 2 6" xfId="1746"/>
    <cellStyle name="20% - Accent5 2 7" xfId="1747"/>
    <cellStyle name="20% - Accent5 2 8" xfId="1748"/>
    <cellStyle name="20% - Accent5 20" xfId="1749"/>
    <cellStyle name="20% - Accent5 21" xfId="1750"/>
    <cellStyle name="20% - Accent5 22" xfId="1751"/>
    <cellStyle name="20% - Accent5 23" xfId="1752"/>
    <cellStyle name="20% - Accent5 23 2" xfId="1753"/>
    <cellStyle name="20% - Accent5 23 2 2" xfId="1754"/>
    <cellStyle name="20% - Accent5 23 2 2 2" xfId="1755"/>
    <cellStyle name="20% - Accent5 23 2 2 3" xfId="1756"/>
    <cellStyle name="20% - Accent5 23 2 3" xfId="1757"/>
    <cellStyle name="20% - Accent5 23 2 3 2" xfId="1758"/>
    <cellStyle name="20% - Accent5 23 2 3 3" xfId="1759"/>
    <cellStyle name="20% - Accent5 23 2 4" xfId="1760"/>
    <cellStyle name="20% - Accent5 23 2 4 2" xfId="1761"/>
    <cellStyle name="20% - Accent5 23 2 4 3" xfId="1762"/>
    <cellStyle name="20% - Accent5 23 2 5" xfId="1763"/>
    <cellStyle name="20% - Accent5 23 2 5 2" xfId="1764"/>
    <cellStyle name="20% - Accent5 23 2 5 3" xfId="1765"/>
    <cellStyle name="20% - Accent5 23 2 6" xfId="1766"/>
    <cellStyle name="20% - Accent5 23 2 6 2" xfId="1767"/>
    <cellStyle name="20% - Accent5 23 2 6 3" xfId="1768"/>
    <cellStyle name="20% - Accent5 23 2 7" xfId="1769"/>
    <cellStyle name="20% - Accent5 23 2 7 2" xfId="1770"/>
    <cellStyle name="20% - Accent5 23 2 7 3" xfId="1771"/>
    <cellStyle name="20% - Accent5 23 3" xfId="1772"/>
    <cellStyle name="20% - Accent5 23 4" xfId="1773"/>
    <cellStyle name="20% - Accent5 23 5" xfId="1774"/>
    <cellStyle name="20% - Accent5 23 6" xfId="1775"/>
    <cellStyle name="20% - Accent5 23 7" xfId="1776"/>
    <cellStyle name="20% - Accent5 23 8" xfId="1777"/>
    <cellStyle name="20% - Accent5 23 9" xfId="1778"/>
    <cellStyle name="20% - Accent5 24" xfId="1779"/>
    <cellStyle name="20% - Accent5 25" xfId="1780"/>
    <cellStyle name="20% - Accent5 26" xfId="1781"/>
    <cellStyle name="20% - Accent5 27" xfId="1782"/>
    <cellStyle name="20% - Accent5 28" xfId="1783"/>
    <cellStyle name="20% - Accent5 29" xfId="1784"/>
    <cellStyle name="20% - Accent5 3" xfId="1785"/>
    <cellStyle name="20% - Accent5 3 2" xfId="1786"/>
    <cellStyle name="20% - Accent5 3 3" xfId="1787"/>
    <cellStyle name="20% - Accent5 3 4" xfId="1788"/>
    <cellStyle name="20% - Accent5 3 5" xfId="1789"/>
    <cellStyle name="20% - Accent5 3 6" xfId="1790"/>
    <cellStyle name="20% - Accent5 3 7" xfId="1791"/>
    <cellStyle name="20% - Accent5 3 8" xfId="1792"/>
    <cellStyle name="20% - Accent5 30" xfId="1793"/>
    <cellStyle name="20% - Accent5 31" xfId="1794"/>
    <cellStyle name="20% - Accent5 32" xfId="1795"/>
    <cellStyle name="20% - Accent5 33" xfId="1796"/>
    <cellStyle name="20% - Accent5 34" xfId="1797"/>
    <cellStyle name="20% - Accent5 35" xfId="1798"/>
    <cellStyle name="20% - Accent5 36" xfId="1799"/>
    <cellStyle name="20% - Accent5 37" xfId="1800"/>
    <cellStyle name="20% - Accent5 38" xfId="1801"/>
    <cellStyle name="20% - Accent5 39" xfId="1802"/>
    <cellStyle name="20% - Accent5 4" xfId="1803"/>
    <cellStyle name="20% - Accent5 4 2" xfId="1804"/>
    <cellStyle name="20% - Accent5 4 3" xfId="1805"/>
    <cellStyle name="20% - Accent5 4 4" xfId="1806"/>
    <cellStyle name="20% - Accent5 4 5" xfId="1807"/>
    <cellStyle name="20% - Accent5 4 6" xfId="1808"/>
    <cellStyle name="20% - Accent5 4 7" xfId="1809"/>
    <cellStyle name="20% - Accent5 4 8" xfId="1810"/>
    <cellStyle name="20% - Accent5 40" xfId="1811"/>
    <cellStyle name="20% - Accent5 41" xfId="1812"/>
    <cellStyle name="20% - Accent5 42" xfId="1813"/>
    <cellStyle name="20% - Accent5 43" xfId="1814"/>
    <cellStyle name="20% - Accent5 44" xfId="1815"/>
    <cellStyle name="20% - Accent5 45" xfId="1816"/>
    <cellStyle name="20% - Accent5 46" xfId="1817"/>
    <cellStyle name="20% - Accent5 47" xfId="1818"/>
    <cellStyle name="20% - Accent5 48" xfId="1819"/>
    <cellStyle name="20% - Accent5 49" xfId="1820"/>
    <cellStyle name="20% - Accent5 5" xfId="1821"/>
    <cellStyle name="20% - Accent5 5 2" xfId="1822"/>
    <cellStyle name="20% - Accent5 5 3" xfId="1823"/>
    <cellStyle name="20% - Accent5 5 4" xfId="1824"/>
    <cellStyle name="20% - Accent5 5 5" xfId="1825"/>
    <cellStyle name="20% - Accent5 5 6" xfId="1826"/>
    <cellStyle name="20% - Accent5 5 7" xfId="1827"/>
    <cellStyle name="20% - Accent5 50" xfId="1828"/>
    <cellStyle name="20% - Accent5 51" xfId="1829"/>
    <cellStyle name="20% - Accent5 52" xfId="1830"/>
    <cellStyle name="20% - Accent5 53" xfId="1831"/>
    <cellStyle name="20% - Accent5 54" xfId="1832"/>
    <cellStyle name="20% - Accent5 55" xfId="1833"/>
    <cellStyle name="20% - Accent5 56" xfId="1834"/>
    <cellStyle name="20% - Accent5 57" xfId="1835"/>
    <cellStyle name="20% - Accent5 58" xfId="1836"/>
    <cellStyle name="20% - Accent5 59" xfId="1837"/>
    <cellStyle name="20% - Accent5 6" xfId="1838"/>
    <cellStyle name="20% - Accent5 6 2" xfId="1839"/>
    <cellStyle name="20% - Accent5 6 3" xfId="1840"/>
    <cellStyle name="20% - Accent5 6 4" xfId="1841"/>
    <cellStyle name="20% - Accent5 6 5" xfId="1842"/>
    <cellStyle name="20% - Accent5 6 6" xfId="1843"/>
    <cellStyle name="20% - Accent5 6 7" xfId="1844"/>
    <cellStyle name="20% - Accent5 60" xfId="1845"/>
    <cellStyle name="20% - Accent5 61" xfId="1846"/>
    <cellStyle name="20% - Accent5 62" xfId="1847"/>
    <cellStyle name="20% - Accent5 63" xfId="1848"/>
    <cellStyle name="20% - Accent5 64" xfId="1849"/>
    <cellStyle name="20% - Accent5 65" xfId="1850"/>
    <cellStyle name="20% - Accent5 66" xfId="1851"/>
    <cellStyle name="20% - Accent5 67" xfId="1852"/>
    <cellStyle name="20% - Accent5 68" xfId="1853"/>
    <cellStyle name="20% - Accent5 69" xfId="1854"/>
    <cellStyle name="20% - Accent5 7" xfId="1855"/>
    <cellStyle name="20% - Accent5 7 2" xfId="1856"/>
    <cellStyle name="20% - Accent5 7 3" xfId="1857"/>
    <cellStyle name="20% - Accent5 7 4" xfId="1858"/>
    <cellStyle name="20% - Accent5 7 5" xfId="1859"/>
    <cellStyle name="20% - Accent5 7 6" xfId="1860"/>
    <cellStyle name="20% - Accent5 7 7" xfId="1861"/>
    <cellStyle name="20% - Accent5 70" xfId="1862"/>
    <cellStyle name="20% - Accent5 71" xfId="1863"/>
    <cellStyle name="20% - Accent5 72" xfId="1864"/>
    <cellStyle name="20% - Accent5 8" xfId="1865"/>
    <cellStyle name="20% - Accent5 8 2" xfId="1866"/>
    <cellStyle name="20% - Accent5 8 3" xfId="1867"/>
    <cellStyle name="20% - Accent5 8 4" xfId="1868"/>
    <cellStyle name="20% - Accent5 8 5" xfId="1869"/>
    <cellStyle name="20% - Accent5 8 6" xfId="1870"/>
    <cellStyle name="20% - Accent5 8 7" xfId="1871"/>
    <cellStyle name="20% - Accent5 9" xfId="1872"/>
    <cellStyle name="20% - Accent6" xfId="30322" builtinId="50" customBuiltin="1"/>
    <cellStyle name="20% - Accent6 10" xfId="1873"/>
    <cellStyle name="20% - Accent6 10 2" xfId="1874"/>
    <cellStyle name="20% - Accent6 10 2 2" xfId="1875"/>
    <cellStyle name="20% - Accent6 10 2 3" xfId="1876"/>
    <cellStyle name="20% - Accent6 10 2 4" xfId="1877"/>
    <cellStyle name="20% - Accent6 10 2 5" xfId="1878"/>
    <cellStyle name="20% - Accent6 10 2 6" xfId="1879"/>
    <cellStyle name="20% - Accent6 10 2 7" xfId="1880"/>
    <cellStyle name="20% - Accent6 10 3" xfId="1881"/>
    <cellStyle name="20% - Accent6 10 4" xfId="1882"/>
    <cellStyle name="20% - Accent6 10 5" xfId="1883"/>
    <cellStyle name="20% - Accent6 10 6" xfId="1884"/>
    <cellStyle name="20% - Accent6 10 7" xfId="1885"/>
    <cellStyle name="20% - Accent6 11" xfId="1886"/>
    <cellStyle name="20% - Accent6 11 2" xfId="1887"/>
    <cellStyle name="20% - Accent6 11 2 2" xfId="1888"/>
    <cellStyle name="20% - Accent6 11 2 3" xfId="1889"/>
    <cellStyle name="20% - Accent6 11 2 4" xfId="1890"/>
    <cellStyle name="20% - Accent6 11 2 5" xfId="1891"/>
    <cellStyle name="20% - Accent6 11 2 6" xfId="1892"/>
    <cellStyle name="20% - Accent6 11 2 7" xfId="1893"/>
    <cellStyle name="20% - Accent6 11 3" xfId="1894"/>
    <cellStyle name="20% - Accent6 11 4" xfId="1895"/>
    <cellStyle name="20% - Accent6 11 5" xfId="1896"/>
    <cellStyle name="20% - Accent6 11 6" xfId="1897"/>
    <cellStyle name="20% - Accent6 11 7" xfId="1898"/>
    <cellStyle name="20% - Accent6 12" xfId="1899"/>
    <cellStyle name="20% - Accent6 12 2" xfId="1900"/>
    <cellStyle name="20% - Accent6 12 2 2" xfId="1901"/>
    <cellStyle name="20% - Accent6 12 2 3" xfId="1902"/>
    <cellStyle name="20% - Accent6 12 2 4" xfId="1903"/>
    <cellStyle name="20% - Accent6 12 2 5" xfId="1904"/>
    <cellStyle name="20% - Accent6 12 2 6" xfId="1905"/>
    <cellStyle name="20% - Accent6 12 2 7" xfId="1906"/>
    <cellStyle name="20% - Accent6 12 3" xfId="1907"/>
    <cellStyle name="20% - Accent6 12 4" xfId="1908"/>
    <cellStyle name="20% - Accent6 12 5" xfId="1909"/>
    <cellStyle name="20% - Accent6 12 6" xfId="1910"/>
    <cellStyle name="20% - Accent6 12 7" xfId="1911"/>
    <cellStyle name="20% - Accent6 13" xfId="1912"/>
    <cellStyle name="20% - Accent6 13 2" xfId="1913"/>
    <cellStyle name="20% - Accent6 13 2 2" xfId="1914"/>
    <cellStyle name="20% - Accent6 13 2 3" xfId="1915"/>
    <cellStyle name="20% - Accent6 13 2 4" xfId="1916"/>
    <cellStyle name="20% - Accent6 13 2 5" xfId="1917"/>
    <cellStyle name="20% - Accent6 13 2 6" xfId="1918"/>
    <cellStyle name="20% - Accent6 13 2 7" xfId="1919"/>
    <cellStyle name="20% - Accent6 13 3" xfId="1920"/>
    <cellStyle name="20% - Accent6 13 4" xfId="1921"/>
    <cellStyle name="20% - Accent6 13 5" xfId="1922"/>
    <cellStyle name="20% - Accent6 13 6" xfId="1923"/>
    <cellStyle name="20% - Accent6 13 7" xfId="1924"/>
    <cellStyle name="20% - Accent6 14" xfId="1925"/>
    <cellStyle name="20% - Accent6 14 2" xfId="1926"/>
    <cellStyle name="20% - Accent6 14 2 2" xfId="1927"/>
    <cellStyle name="20% - Accent6 14 2 3" xfId="1928"/>
    <cellStyle name="20% - Accent6 14 2 4" xfId="1929"/>
    <cellStyle name="20% - Accent6 14 2 5" xfId="1930"/>
    <cellStyle name="20% - Accent6 14 2 6" xfId="1931"/>
    <cellStyle name="20% - Accent6 14 2 7" xfId="1932"/>
    <cellStyle name="20% - Accent6 14 3" xfId="1933"/>
    <cellStyle name="20% - Accent6 14 4" xfId="1934"/>
    <cellStyle name="20% - Accent6 14 5" xfId="1935"/>
    <cellStyle name="20% - Accent6 14 6" xfId="1936"/>
    <cellStyle name="20% - Accent6 14 7" xfId="1937"/>
    <cellStyle name="20% - Accent6 15" xfId="1938"/>
    <cellStyle name="20% - Accent6 15 2" xfId="1939"/>
    <cellStyle name="20% - Accent6 15 2 2" xfId="1940"/>
    <cellStyle name="20% - Accent6 15 2 3" xfId="1941"/>
    <cellStyle name="20% - Accent6 15 2 4" xfId="1942"/>
    <cellStyle name="20% - Accent6 15 2 5" xfId="1943"/>
    <cellStyle name="20% - Accent6 15 2 6" xfId="1944"/>
    <cellStyle name="20% - Accent6 15 2 7" xfId="1945"/>
    <cellStyle name="20% - Accent6 15 3" xfId="1946"/>
    <cellStyle name="20% - Accent6 15 4" xfId="1947"/>
    <cellStyle name="20% - Accent6 15 5" xfId="1948"/>
    <cellStyle name="20% - Accent6 15 6" xfId="1949"/>
    <cellStyle name="20% - Accent6 15 7" xfId="1950"/>
    <cellStyle name="20% - Accent6 16" xfId="1951"/>
    <cellStyle name="20% - Accent6 16 2" xfId="1952"/>
    <cellStyle name="20% - Accent6 16 2 2" xfId="1953"/>
    <cellStyle name="20% - Accent6 16 2 3" xfId="1954"/>
    <cellStyle name="20% - Accent6 16 2 4" xfId="1955"/>
    <cellStyle name="20% - Accent6 16 2 5" xfId="1956"/>
    <cellStyle name="20% - Accent6 16 2 6" xfId="1957"/>
    <cellStyle name="20% - Accent6 16 2 7" xfId="1958"/>
    <cellStyle name="20% - Accent6 16 3" xfId="1959"/>
    <cellStyle name="20% - Accent6 16 4" xfId="1960"/>
    <cellStyle name="20% - Accent6 16 5" xfId="1961"/>
    <cellStyle name="20% - Accent6 16 6" xfId="1962"/>
    <cellStyle name="20% - Accent6 16 7" xfId="1963"/>
    <cellStyle name="20% - Accent6 17" xfId="1964"/>
    <cellStyle name="20% - Accent6 17 2" xfId="1965"/>
    <cellStyle name="20% - Accent6 17 2 2" xfId="1966"/>
    <cellStyle name="20% - Accent6 17 2 3" xfId="1967"/>
    <cellStyle name="20% - Accent6 17 2 4" xfId="1968"/>
    <cellStyle name="20% - Accent6 17 2 5" xfId="1969"/>
    <cellStyle name="20% - Accent6 17 2 6" xfId="1970"/>
    <cellStyle name="20% - Accent6 17 2 7" xfId="1971"/>
    <cellStyle name="20% - Accent6 17 3" xfId="1972"/>
    <cellStyle name="20% - Accent6 17 4" xfId="1973"/>
    <cellStyle name="20% - Accent6 17 5" xfId="1974"/>
    <cellStyle name="20% - Accent6 17 6" xfId="1975"/>
    <cellStyle name="20% - Accent6 17 7" xfId="1976"/>
    <cellStyle name="20% - Accent6 18" xfId="1977"/>
    <cellStyle name="20% - Accent6 18 2" xfId="1978"/>
    <cellStyle name="20% - Accent6 18 2 2" xfId="1979"/>
    <cellStyle name="20% - Accent6 18 2 3" xfId="1980"/>
    <cellStyle name="20% - Accent6 18 2 4" xfId="1981"/>
    <cellStyle name="20% - Accent6 18 2 5" xfId="1982"/>
    <cellStyle name="20% - Accent6 18 2 6" xfId="1983"/>
    <cellStyle name="20% - Accent6 18 2 7" xfId="1984"/>
    <cellStyle name="20% - Accent6 18 3" xfId="1985"/>
    <cellStyle name="20% - Accent6 18 4" xfId="1986"/>
    <cellStyle name="20% - Accent6 18 5" xfId="1987"/>
    <cellStyle name="20% - Accent6 18 6" xfId="1988"/>
    <cellStyle name="20% - Accent6 18 7" xfId="1989"/>
    <cellStyle name="20% - Accent6 19" xfId="1990"/>
    <cellStyle name="20% - Accent6 19 2" xfId="1991"/>
    <cellStyle name="20% - Accent6 19 2 2" xfId="1992"/>
    <cellStyle name="20% - Accent6 19 2 3" xfId="1993"/>
    <cellStyle name="20% - Accent6 19 2 4" xfId="1994"/>
    <cellStyle name="20% - Accent6 19 2 5" xfId="1995"/>
    <cellStyle name="20% - Accent6 19 2 6" xfId="1996"/>
    <cellStyle name="20% - Accent6 19 2 7" xfId="1997"/>
    <cellStyle name="20% - Accent6 19 3" xfId="1998"/>
    <cellStyle name="20% - Accent6 19 4" xfId="1999"/>
    <cellStyle name="20% - Accent6 19 5" xfId="2000"/>
    <cellStyle name="20% - Accent6 19 6" xfId="2001"/>
    <cellStyle name="20% - Accent6 19 7" xfId="2002"/>
    <cellStyle name="20% - Accent6 2" xfId="2003"/>
    <cellStyle name="20% - Accent6 2 10" xfId="2004"/>
    <cellStyle name="20% - Accent6 2 10 2" xfId="2005"/>
    <cellStyle name="20% - Accent6 2 11" xfId="2006"/>
    <cellStyle name="20% - Accent6 2 11 2" xfId="2007"/>
    <cellStyle name="20% - Accent6 2 12" xfId="2008"/>
    <cellStyle name="20% - Accent6 2 12 2" xfId="2009"/>
    <cellStyle name="20% - Accent6 2 13" xfId="2010"/>
    <cellStyle name="20% - Accent6 2 13 2" xfId="2011"/>
    <cellStyle name="20% - Accent6 2 14" xfId="2012"/>
    <cellStyle name="20% - Accent6 2 2" xfId="2013"/>
    <cellStyle name="20% - Accent6 2 3" xfId="2014"/>
    <cellStyle name="20% - Accent6 2 4" xfId="2015"/>
    <cellStyle name="20% - Accent6 2 5" xfId="2016"/>
    <cellStyle name="20% - Accent6 2 6" xfId="2017"/>
    <cellStyle name="20% - Accent6 2 7" xfId="2018"/>
    <cellStyle name="20% - Accent6 2 8" xfId="2019"/>
    <cellStyle name="20% - Accent6 2 9" xfId="2020"/>
    <cellStyle name="20% - Accent6 2 9 2" xfId="2021"/>
    <cellStyle name="20% - Accent6 20" xfId="2022"/>
    <cellStyle name="20% - Accent6 20 2" xfId="2023"/>
    <cellStyle name="20% - Accent6 20 2 2" xfId="2024"/>
    <cellStyle name="20% - Accent6 20 2 3" xfId="2025"/>
    <cellStyle name="20% - Accent6 20 2 4" xfId="2026"/>
    <cellStyle name="20% - Accent6 20 2 5" xfId="2027"/>
    <cellStyle name="20% - Accent6 20 2 6" xfId="2028"/>
    <cellStyle name="20% - Accent6 20 2 7" xfId="2029"/>
    <cellStyle name="20% - Accent6 20 3" xfId="2030"/>
    <cellStyle name="20% - Accent6 20 4" xfId="2031"/>
    <cellStyle name="20% - Accent6 20 5" xfId="2032"/>
    <cellStyle name="20% - Accent6 20 6" xfId="2033"/>
    <cellStyle name="20% - Accent6 20 7" xfId="2034"/>
    <cellStyle name="20% - Accent6 21" xfId="2035"/>
    <cellStyle name="20% - Accent6 21 2" xfId="2036"/>
    <cellStyle name="20% - Accent6 21 2 2" xfId="2037"/>
    <cellStyle name="20% - Accent6 21 2 3" xfId="2038"/>
    <cellStyle name="20% - Accent6 21 2 4" xfId="2039"/>
    <cellStyle name="20% - Accent6 21 2 5" xfId="2040"/>
    <cellStyle name="20% - Accent6 21 2 6" xfId="2041"/>
    <cellStyle name="20% - Accent6 21 2 7" xfId="2042"/>
    <cellStyle name="20% - Accent6 21 3" xfId="2043"/>
    <cellStyle name="20% - Accent6 21 4" xfId="2044"/>
    <cellStyle name="20% - Accent6 21 5" xfId="2045"/>
    <cellStyle name="20% - Accent6 21 6" xfId="2046"/>
    <cellStyle name="20% - Accent6 21 7" xfId="2047"/>
    <cellStyle name="20% - Accent6 22" xfId="2048"/>
    <cellStyle name="20% - Accent6 22 2" xfId="2049"/>
    <cellStyle name="20% - Accent6 22 2 2" xfId="2050"/>
    <cellStyle name="20% - Accent6 22 2 3" xfId="2051"/>
    <cellStyle name="20% - Accent6 22 2 4" xfId="2052"/>
    <cellStyle name="20% - Accent6 22 2 5" xfId="2053"/>
    <cellStyle name="20% - Accent6 22 2 6" xfId="2054"/>
    <cellStyle name="20% - Accent6 22 2 7" xfId="2055"/>
    <cellStyle name="20% - Accent6 22 3" xfId="2056"/>
    <cellStyle name="20% - Accent6 22 4" xfId="2057"/>
    <cellStyle name="20% - Accent6 22 5" xfId="2058"/>
    <cellStyle name="20% - Accent6 22 6" xfId="2059"/>
    <cellStyle name="20% - Accent6 22 7" xfId="2060"/>
    <cellStyle name="20% - Accent6 23" xfId="2061"/>
    <cellStyle name="20% - Accent6 23 2" xfId="2062"/>
    <cellStyle name="20% - Accent6 23 2 2" xfId="2063"/>
    <cellStyle name="20% - Accent6 23 2 2 2" xfId="2064"/>
    <cellStyle name="20% - Accent6 23 2 2 3" xfId="2065"/>
    <cellStyle name="20% - Accent6 23 2 3" xfId="2066"/>
    <cellStyle name="20% - Accent6 23 2 3 2" xfId="2067"/>
    <cellStyle name="20% - Accent6 23 2 3 3" xfId="2068"/>
    <cellStyle name="20% - Accent6 23 2 4" xfId="2069"/>
    <cellStyle name="20% - Accent6 23 2 4 2" xfId="2070"/>
    <cellStyle name="20% - Accent6 23 2 4 3" xfId="2071"/>
    <cellStyle name="20% - Accent6 23 2 5" xfId="2072"/>
    <cellStyle name="20% - Accent6 23 2 5 2" xfId="2073"/>
    <cellStyle name="20% - Accent6 23 2 5 3" xfId="2074"/>
    <cellStyle name="20% - Accent6 23 2 6" xfId="2075"/>
    <cellStyle name="20% - Accent6 23 2 6 2" xfId="2076"/>
    <cellStyle name="20% - Accent6 23 2 6 3" xfId="2077"/>
    <cellStyle name="20% - Accent6 23 2 7" xfId="2078"/>
    <cellStyle name="20% - Accent6 23 2 7 2" xfId="2079"/>
    <cellStyle name="20% - Accent6 23 2 7 3" xfId="2080"/>
    <cellStyle name="20% - Accent6 23 3" xfId="2081"/>
    <cellStyle name="20% - Accent6 23 4" xfId="2082"/>
    <cellStyle name="20% - Accent6 23 5" xfId="2083"/>
    <cellStyle name="20% - Accent6 23 6" xfId="2084"/>
    <cellStyle name="20% - Accent6 23 7" xfId="2085"/>
    <cellStyle name="20% - Accent6 23 8" xfId="2086"/>
    <cellStyle name="20% - Accent6 23 9" xfId="2087"/>
    <cellStyle name="20% - Accent6 24" xfId="2088"/>
    <cellStyle name="20% - Accent6 25" xfId="2089"/>
    <cellStyle name="20% - Accent6 26" xfId="2090"/>
    <cellStyle name="20% - Accent6 27" xfId="2091"/>
    <cellStyle name="20% - Accent6 28" xfId="2092"/>
    <cellStyle name="20% - Accent6 29" xfId="2093"/>
    <cellStyle name="20% - Accent6 3" xfId="2094"/>
    <cellStyle name="20% - Accent6 3 10" xfId="2095"/>
    <cellStyle name="20% - Accent6 3 11" xfId="2096"/>
    <cellStyle name="20% - Accent6 3 12" xfId="2097"/>
    <cellStyle name="20% - Accent6 3 13" xfId="2098"/>
    <cellStyle name="20% - Accent6 3 14" xfId="2099"/>
    <cellStyle name="20% - Accent6 3 15" xfId="2100"/>
    <cellStyle name="20% - Accent6 3 2" xfId="2101"/>
    <cellStyle name="20% - Accent6 3 3" xfId="2102"/>
    <cellStyle name="20% - Accent6 3 4" xfId="2103"/>
    <cellStyle name="20% - Accent6 3 5" xfId="2104"/>
    <cellStyle name="20% - Accent6 3 6" xfId="2105"/>
    <cellStyle name="20% - Accent6 3 7" xfId="2106"/>
    <cellStyle name="20% - Accent6 3 8" xfId="2107"/>
    <cellStyle name="20% - Accent6 3 9" xfId="2108"/>
    <cellStyle name="20% - Accent6 30" xfId="2109"/>
    <cellStyle name="20% - Accent6 31" xfId="2110"/>
    <cellStyle name="20% - Accent6 32" xfId="2111"/>
    <cellStyle name="20% - Accent6 33" xfId="2112"/>
    <cellStyle name="20% - Accent6 34" xfId="2113"/>
    <cellStyle name="20% - Accent6 35" xfId="2114"/>
    <cellStyle name="20% - Accent6 36" xfId="2115"/>
    <cellStyle name="20% - Accent6 37" xfId="2116"/>
    <cellStyle name="20% - Accent6 38" xfId="2117"/>
    <cellStyle name="20% - Accent6 39" xfId="2118"/>
    <cellStyle name="20% - Accent6 4" xfId="2119"/>
    <cellStyle name="20% - Accent6 4 10" xfId="2120"/>
    <cellStyle name="20% - Accent6 4 11" xfId="2121"/>
    <cellStyle name="20% - Accent6 4 12" xfId="2122"/>
    <cellStyle name="20% - Accent6 4 13" xfId="2123"/>
    <cellStyle name="20% - Accent6 4 14" xfId="2124"/>
    <cellStyle name="20% - Accent6 4 2" xfId="2125"/>
    <cellStyle name="20% - Accent6 4 3" xfId="2126"/>
    <cellStyle name="20% - Accent6 4 4" xfId="2127"/>
    <cellStyle name="20% - Accent6 4 5" xfId="2128"/>
    <cellStyle name="20% - Accent6 4 6" xfId="2129"/>
    <cellStyle name="20% - Accent6 4 7" xfId="2130"/>
    <cellStyle name="20% - Accent6 4 8" xfId="2131"/>
    <cellStyle name="20% - Accent6 4 9" xfId="2132"/>
    <cellStyle name="20% - Accent6 40" xfId="2133"/>
    <cellStyle name="20% - Accent6 41" xfId="2134"/>
    <cellStyle name="20% - Accent6 42" xfId="2135"/>
    <cellStyle name="20% - Accent6 43" xfId="2136"/>
    <cellStyle name="20% - Accent6 44" xfId="2137"/>
    <cellStyle name="20% - Accent6 45" xfId="2138"/>
    <cellStyle name="20% - Accent6 46" xfId="2139"/>
    <cellStyle name="20% - Accent6 47" xfId="2140"/>
    <cellStyle name="20% - Accent6 48" xfId="2141"/>
    <cellStyle name="20% - Accent6 49" xfId="2142"/>
    <cellStyle name="20% - Accent6 5" xfId="2143"/>
    <cellStyle name="20% - Accent6 5 10" xfId="2144"/>
    <cellStyle name="20% - Accent6 5 11" xfId="2145"/>
    <cellStyle name="20% - Accent6 5 12" xfId="2146"/>
    <cellStyle name="20% - Accent6 5 13" xfId="2147"/>
    <cellStyle name="20% - Accent6 5 2" xfId="2148"/>
    <cellStyle name="20% - Accent6 5 3" xfId="2149"/>
    <cellStyle name="20% - Accent6 5 4" xfId="2150"/>
    <cellStyle name="20% - Accent6 5 5" xfId="2151"/>
    <cellStyle name="20% - Accent6 5 6" xfId="2152"/>
    <cellStyle name="20% - Accent6 5 7" xfId="2153"/>
    <cellStyle name="20% - Accent6 5 8" xfId="2154"/>
    <cellStyle name="20% - Accent6 5 9" xfId="2155"/>
    <cellStyle name="20% - Accent6 50" xfId="2156"/>
    <cellStyle name="20% - Accent6 51" xfId="2157"/>
    <cellStyle name="20% - Accent6 52" xfId="2158"/>
    <cellStyle name="20% - Accent6 53" xfId="2159"/>
    <cellStyle name="20% - Accent6 54" xfId="2160"/>
    <cellStyle name="20% - Accent6 55" xfId="2161"/>
    <cellStyle name="20% - Accent6 56" xfId="2162"/>
    <cellStyle name="20% - Accent6 57" xfId="2163"/>
    <cellStyle name="20% - Accent6 58" xfId="2164"/>
    <cellStyle name="20% - Accent6 59" xfId="2165"/>
    <cellStyle name="20% - Accent6 6" xfId="2166"/>
    <cellStyle name="20% - Accent6 6 10" xfId="2167"/>
    <cellStyle name="20% - Accent6 6 11" xfId="2168"/>
    <cellStyle name="20% - Accent6 6 12" xfId="2169"/>
    <cellStyle name="20% - Accent6 6 13" xfId="2170"/>
    <cellStyle name="20% - Accent6 6 2" xfId="2171"/>
    <cellStyle name="20% - Accent6 6 3" xfId="2172"/>
    <cellStyle name="20% - Accent6 6 4" xfId="2173"/>
    <cellStyle name="20% - Accent6 6 5" xfId="2174"/>
    <cellStyle name="20% - Accent6 6 6" xfId="2175"/>
    <cellStyle name="20% - Accent6 6 7" xfId="2176"/>
    <cellStyle name="20% - Accent6 6 8" xfId="2177"/>
    <cellStyle name="20% - Accent6 6 9" xfId="2178"/>
    <cellStyle name="20% - Accent6 60" xfId="2179"/>
    <cellStyle name="20% - Accent6 61" xfId="2180"/>
    <cellStyle name="20% - Accent6 62" xfId="2181"/>
    <cellStyle name="20% - Accent6 63" xfId="2182"/>
    <cellStyle name="20% - Accent6 64" xfId="2183"/>
    <cellStyle name="20% - Accent6 65" xfId="2184"/>
    <cellStyle name="20% - Accent6 66" xfId="2185"/>
    <cellStyle name="20% - Accent6 67" xfId="2186"/>
    <cellStyle name="20% - Accent6 68" xfId="2187"/>
    <cellStyle name="20% - Accent6 69" xfId="2188"/>
    <cellStyle name="20% - Accent6 7" xfId="2189"/>
    <cellStyle name="20% - Accent6 7 10" xfId="2190"/>
    <cellStyle name="20% - Accent6 7 11" xfId="2191"/>
    <cellStyle name="20% - Accent6 7 12" xfId="2192"/>
    <cellStyle name="20% - Accent6 7 13" xfId="2193"/>
    <cellStyle name="20% - Accent6 7 2" xfId="2194"/>
    <cellStyle name="20% - Accent6 7 3" xfId="2195"/>
    <cellStyle name="20% - Accent6 7 4" xfId="2196"/>
    <cellStyle name="20% - Accent6 7 5" xfId="2197"/>
    <cellStyle name="20% - Accent6 7 6" xfId="2198"/>
    <cellStyle name="20% - Accent6 7 7" xfId="2199"/>
    <cellStyle name="20% - Accent6 7 8" xfId="2200"/>
    <cellStyle name="20% - Accent6 7 9" xfId="2201"/>
    <cellStyle name="20% - Accent6 70" xfId="2202"/>
    <cellStyle name="20% - Accent6 71" xfId="2203"/>
    <cellStyle name="20% - Accent6 72" xfId="2204"/>
    <cellStyle name="20% - Accent6 8" xfId="2205"/>
    <cellStyle name="20% - Accent6 8 10" xfId="2206"/>
    <cellStyle name="20% - Accent6 8 11" xfId="2207"/>
    <cellStyle name="20% - Accent6 8 12" xfId="2208"/>
    <cellStyle name="20% - Accent6 8 13" xfId="2209"/>
    <cellStyle name="20% - Accent6 8 2" xfId="2210"/>
    <cellStyle name="20% - Accent6 8 3" xfId="2211"/>
    <cellStyle name="20% - Accent6 8 4" xfId="2212"/>
    <cellStyle name="20% - Accent6 8 5" xfId="2213"/>
    <cellStyle name="20% - Accent6 8 6" xfId="2214"/>
    <cellStyle name="20% - Accent6 8 7" xfId="2215"/>
    <cellStyle name="20% - Accent6 8 8" xfId="2216"/>
    <cellStyle name="20% - Accent6 8 9" xfId="2217"/>
    <cellStyle name="20% - Accent6 9" xfId="2218"/>
    <cellStyle name="20% - Accent6 9 2" xfId="2219"/>
    <cellStyle name="20% - Accent6 9 2 2" xfId="2220"/>
    <cellStyle name="20% - Accent6 9 2 3" xfId="2221"/>
    <cellStyle name="20% - Accent6 9 2 4" xfId="2222"/>
    <cellStyle name="20% - Accent6 9 2 5" xfId="2223"/>
    <cellStyle name="20% - Accent6 9 2 6" xfId="2224"/>
    <cellStyle name="20% - Accent6 9 2 7" xfId="2225"/>
    <cellStyle name="20% - Accent6 9 3" xfId="2226"/>
    <cellStyle name="20% - Accent6 9 4" xfId="2227"/>
    <cellStyle name="20% - Accent6 9 5" xfId="2228"/>
    <cellStyle name="20% - Accent6 9 6" xfId="2229"/>
    <cellStyle name="20% - Accent6 9 7" xfId="2230"/>
    <cellStyle name="40% - Accent1" xfId="30303" builtinId="31" customBuiltin="1"/>
    <cellStyle name="40% - Accent1 10" xfId="2231"/>
    <cellStyle name="40% - Accent1 10 2" xfId="2232"/>
    <cellStyle name="40% - Accent1 10 2 2" xfId="2233"/>
    <cellStyle name="40% - Accent1 10 2 3" xfId="2234"/>
    <cellStyle name="40% - Accent1 10 2 4" xfId="2235"/>
    <cellStyle name="40% - Accent1 10 2 5" xfId="2236"/>
    <cellStyle name="40% - Accent1 10 2 6" xfId="2237"/>
    <cellStyle name="40% - Accent1 10 2 7" xfId="2238"/>
    <cellStyle name="40% - Accent1 10 3" xfId="2239"/>
    <cellStyle name="40% - Accent1 10 4" xfId="2240"/>
    <cellStyle name="40% - Accent1 10 5" xfId="2241"/>
    <cellStyle name="40% - Accent1 10 6" xfId="2242"/>
    <cellStyle name="40% - Accent1 10 7" xfId="2243"/>
    <cellStyle name="40% - Accent1 11" xfId="2244"/>
    <cellStyle name="40% - Accent1 11 2" xfId="2245"/>
    <cellStyle name="40% - Accent1 11 2 2" xfId="2246"/>
    <cellStyle name="40% - Accent1 11 2 3" xfId="2247"/>
    <cellStyle name="40% - Accent1 11 2 4" xfId="2248"/>
    <cellStyle name="40% - Accent1 11 2 5" xfId="2249"/>
    <cellStyle name="40% - Accent1 11 2 6" xfId="2250"/>
    <cellStyle name="40% - Accent1 11 2 7" xfId="2251"/>
    <cellStyle name="40% - Accent1 11 3" xfId="2252"/>
    <cellStyle name="40% - Accent1 11 4" xfId="2253"/>
    <cellStyle name="40% - Accent1 11 5" xfId="2254"/>
    <cellStyle name="40% - Accent1 11 6" xfId="2255"/>
    <cellStyle name="40% - Accent1 11 7" xfId="2256"/>
    <cellStyle name="40% - Accent1 12" xfId="2257"/>
    <cellStyle name="40% - Accent1 12 2" xfId="2258"/>
    <cellStyle name="40% - Accent1 12 2 2" xfId="2259"/>
    <cellStyle name="40% - Accent1 12 2 3" xfId="2260"/>
    <cellStyle name="40% - Accent1 12 2 4" xfId="2261"/>
    <cellStyle name="40% - Accent1 12 2 5" xfId="2262"/>
    <cellStyle name="40% - Accent1 12 2 6" xfId="2263"/>
    <cellStyle name="40% - Accent1 12 2 7" xfId="2264"/>
    <cellStyle name="40% - Accent1 12 3" xfId="2265"/>
    <cellStyle name="40% - Accent1 12 4" xfId="2266"/>
    <cellStyle name="40% - Accent1 12 5" xfId="2267"/>
    <cellStyle name="40% - Accent1 12 6" xfId="2268"/>
    <cellStyle name="40% - Accent1 12 7" xfId="2269"/>
    <cellStyle name="40% - Accent1 13" xfId="2270"/>
    <cellStyle name="40% - Accent1 13 2" xfId="2271"/>
    <cellStyle name="40% - Accent1 13 2 2" xfId="2272"/>
    <cellStyle name="40% - Accent1 13 2 3" xfId="2273"/>
    <cellStyle name="40% - Accent1 13 2 4" xfId="2274"/>
    <cellStyle name="40% - Accent1 13 2 5" xfId="2275"/>
    <cellStyle name="40% - Accent1 13 2 6" xfId="2276"/>
    <cellStyle name="40% - Accent1 13 2 7" xfId="2277"/>
    <cellStyle name="40% - Accent1 13 3" xfId="2278"/>
    <cellStyle name="40% - Accent1 13 4" xfId="2279"/>
    <cellStyle name="40% - Accent1 13 5" xfId="2280"/>
    <cellStyle name="40% - Accent1 13 6" xfId="2281"/>
    <cellStyle name="40% - Accent1 13 7" xfId="2282"/>
    <cellStyle name="40% - Accent1 14" xfId="2283"/>
    <cellStyle name="40% - Accent1 14 2" xfId="2284"/>
    <cellStyle name="40% - Accent1 14 2 2" xfId="2285"/>
    <cellStyle name="40% - Accent1 14 2 3" xfId="2286"/>
    <cellStyle name="40% - Accent1 14 2 4" xfId="2287"/>
    <cellStyle name="40% - Accent1 14 2 5" xfId="2288"/>
    <cellStyle name="40% - Accent1 14 2 6" xfId="2289"/>
    <cellStyle name="40% - Accent1 14 2 7" xfId="2290"/>
    <cellStyle name="40% - Accent1 14 3" xfId="2291"/>
    <cellStyle name="40% - Accent1 14 4" xfId="2292"/>
    <cellStyle name="40% - Accent1 14 5" xfId="2293"/>
    <cellStyle name="40% - Accent1 14 6" xfId="2294"/>
    <cellStyle name="40% - Accent1 14 7" xfId="2295"/>
    <cellStyle name="40% - Accent1 15" xfId="2296"/>
    <cellStyle name="40% - Accent1 15 2" xfId="2297"/>
    <cellStyle name="40% - Accent1 15 2 2" xfId="2298"/>
    <cellStyle name="40% - Accent1 15 2 3" xfId="2299"/>
    <cellStyle name="40% - Accent1 15 2 4" xfId="2300"/>
    <cellStyle name="40% - Accent1 15 2 5" xfId="2301"/>
    <cellStyle name="40% - Accent1 15 2 6" xfId="2302"/>
    <cellStyle name="40% - Accent1 15 2 7" xfId="2303"/>
    <cellStyle name="40% - Accent1 15 3" xfId="2304"/>
    <cellStyle name="40% - Accent1 15 4" xfId="2305"/>
    <cellStyle name="40% - Accent1 15 5" xfId="2306"/>
    <cellStyle name="40% - Accent1 15 6" xfId="2307"/>
    <cellStyle name="40% - Accent1 15 7" xfId="2308"/>
    <cellStyle name="40% - Accent1 16" xfId="2309"/>
    <cellStyle name="40% - Accent1 16 2" xfId="2310"/>
    <cellStyle name="40% - Accent1 16 2 2" xfId="2311"/>
    <cellStyle name="40% - Accent1 16 2 3" xfId="2312"/>
    <cellStyle name="40% - Accent1 16 2 4" xfId="2313"/>
    <cellStyle name="40% - Accent1 16 2 5" xfId="2314"/>
    <cellStyle name="40% - Accent1 16 2 6" xfId="2315"/>
    <cellStyle name="40% - Accent1 16 2 7" xfId="2316"/>
    <cellStyle name="40% - Accent1 16 3" xfId="2317"/>
    <cellStyle name="40% - Accent1 16 4" xfId="2318"/>
    <cellStyle name="40% - Accent1 16 5" xfId="2319"/>
    <cellStyle name="40% - Accent1 16 6" xfId="2320"/>
    <cellStyle name="40% - Accent1 16 7" xfId="2321"/>
    <cellStyle name="40% - Accent1 17" xfId="2322"/>
    <cellStyle name="40% - Accent1 17 2" xfId="2323"/>
    <cellStyle name="40% - Accent1 17 2 2" xfId="2324"/>
    <cellStyle name="40% - Accent1 17 2 3" xfId="2325"/>
    <cellStyle name="40% - Accent1 17 2 4" xfId="2326"/>
    <cellStyle name="40% - Accent1 17 2 5" xfId="2327"/>
    <cellStyle name="40% - Accent1 17 2 6" xfId="2328"/>
    <cellStyle name="40% - Accent1 17 2 7" xfId="2329"/>
    <cellStyle name="40% - Accent1 17 3" xfId="2330"/>
    <cellStyle name="40% - Accent1 17 4" xfId="2331"/>
    <cellStyle name="40% - Accent1 17 5" xfId="2332"/>
    <cellStyle name="40% - Accent1 17 6" xfId="2333"/>
    <cellStyle name="40% - Accent1 17 7" xfId="2334"/>
    <cellStyle name="40% - Accent1 18" xfId="2335"/>
    <cellStyle name="40% - Accent1 18 2" xfId="2336"/>
    <cellStyle name="40% - Accent1 18 2 2" xfId="2337"/>
    <cellStyle name="40% - Accent1 18 2 3" xfId="2338"/>
    <cellStyle name="40% - Accent1 18 2 4" xfId="2339"/>
    <cellStyle name="40% - Accent1 18 2 5" xfId="2340"/>
    <cellStyle name="40% - Accent1 18 2 6" xfId="2341"/>
    <cellStyle name="40% - Accent1 18 2 7" xfId="2342"/>
    <cellStyle name="40% - Accent1 18 3" xfId="2343"/>
    <cellStyle name="40% - Accent1 18 4" xfId="2344"/>
    <cellStyle name="40% - Accent1 18 5" xfId="2345"/>
    <cellStyle name="40% - Accent1 18 6" xfId="2346"/>
    <cellStyle name="40% - Accent1 18 7" xfId="2347"/>
    <cellStyle name="40% - Accent1 19" xfId="2348"/>
    <cellStyle name="40% - Accent1 19 2" xfId="2349"/>
    <cellStyle name="40% - Accent1 19 2 2" xfId="2350"/>
    <cellStyle name="40% - Accent1 19 2 3" xfId="2351"/>
    <cellStyle name="40% - Accent1 19 2 4" xfId="2352"/>
    <cellStyle name="40% - Accent1 19 2 5" xfId="2353"/>
    <cellStyle name="40% - Accent1 19 2 6" xfId="2354"/>
    <cellStyle name="40% - Accent1 19 2 7" xfId="2355"/>
    <cellStyle name="40% - Accent1 19 3" xfId="2356"/>
    <cellStyle name="40% - Accent1 19 4" xfId="2357"/>
    <cellStyle name="40% - Accent1 19 5" xfId="2358"/>
    <cellStyle name="40% - Accent1 19 6" xfId="2359"/>
    <cellStyle name="40% - Accent1 19 7" xfId="2360"/>
    <cellStyle name="40% - Accent1 2" xfId="2361"/>
    <cellStyle name="40% - Accent1 2 10" xfId="2362"/>
    <cellStyle name="40% - Accent1 2 10 2" xfId="2363"/>
    <cellStyle name="40% - Accent1 2 11" xfId="2364"/>
    <cellStyle name="40% - Accent1 2 11 2" xfId="2365"/>
    <cellStyle name="40% - Accent1 2 12" xfId="2366"/>
    <cellStyle name="40% - Accent1 2 12 2" xfId="2367"/>
    <cellStyle name="40% - Accent1 2 13" xfId="2368"/>
    <cellStyle name="40% - Accent1 2 13 2" xfId="2369"/>
    <cellStyle name="40% - Accent1 2 14" xfId="2370"/>
    <cellStyle name="40% - Accent1 2 2" xfId="2371"/>
    <cellStyle name="40% - Accent1 2 3" xfId="2372"/>
    <cellStyle name="40% - Accent1 2 4" xfId="2373"/>
    <cellStyle name="40% - Accent1 2 5" xfId="2374"/>
    <cellStyle name="40% - Accent1 2 6" xfId="2375"/>
    <cellStyle name="40% - Accent1 2 7" xfId="2376"/>
    <cellStyle name="40% - Accent1 2 8" xfId="2377"/>
    <cellStyle name="40% - Accent1 2 9" xfId="2378"/>
    <cellStyle name="40% - Accent1 2 9 2" xfId="2379"/>
    <cellStyle name="40% - Accent1 20" xfId="2380"/>
    <cellStyle name="40% - Accent1 20 2" xfId="2381"/>
    <cellStyle name="40% - Accent1 20 2 2" xfId="2382"/>
    <cellStyle name="40% - Accent1 20 2 3" xfId="2383"/>
    <cellStyle name="40% - Accent1 20 2 4" xfId="2384"/>
    <cellStyle name="40% - Accent1 20 2 5" xfId="2385"/>
    <cellStyle name="40% - Accent1 20 2 6" xfId="2386"/>
    <cellStyle name="40% - Accent1 20 2 7" xfId="2387"/>
    <cellStyle name="40% - Accent1 20 3" xfId="2388"/>
    <cellStyle name="40% - Accent1 20 4" xfId="2389"/>
    <cellStyle name="40% - Accent1 20 5" xfId="2390"/>
    <cellStyle name="40% - Accent1 20 6" xfId="2391"/>
    <cellStyle name="40% - Accent1 20 7" xfId="2392"/>
    <cellStyle name="40% - Accent1 21" xfId="2393"/>
    <cellStyle name="40% - Accent1 21 2" xfId="2394"/>
    <cellStyle name="40% - Accent1 21 2 2" xfId="2395"/>
    <cellStyle name="40% - Accent1 21 2 3" xfId="2396"/>
    <cellStyle name="40% - Accent1 21 2 4" xfId="2397"/>
    <cellStyle name="40% - Accent1 21 2 5" xfId="2398"/>
    <cellStyle name="40% - Accent1 21 2 6" xfId="2399"/>
    <cellStyle name="40% - Accent1 21 2 7" xfId="2400"/>
    <cellStyle name="40% - Accent1 21 3" xfId="2401"/>
    <cellStyle name="40% - Accent1 21 4" xfId="2402"/>
    <cellStyle name="40% - Accent1 21 5" xfId="2403"/>
    <cellStyle name="40% - Accent1 21 6" xfId="2404"/>
    <cellStyle name="40% - Accent1 21 7" xfId="2405"/>
    <cellStyle name="40% - Accent1 22" xfId="2406"/>
    <cellStyle name="40% - Accent1 22 2" xfId="2407"/>
    <cellStyle name="40% - Accent1 22 2 2" xfId="2408"/>
    <cellStyle name="40% - Accent1 22 2 3" xfId="2409"/>
    <cellStyle name="40% - Accent1 22 2 4" xfId="2410"/>
    <cellStyle name="40% - Accent1 22 2 5" xfId="2411"/>
    <cellStyle name="40% - Accent1 22 2 6" xfId="2412"/>
    <cellStyle name="40% - Accent1 22 2 7" xfId="2413"/>
    <cellStyle name="40% - Accent1 22 3" xfId="2414"/>
    <cellStyle name="40% - Accent1 22 4" xfId="2415"/>
    <cellStyle name="40% - Accent1 22 5" xfId="2416"/>
    <cellStyle name="40% - Accent1 22 6" xfId="2417"/>
    <cellStyle name="40% - Accent1 22 7" xfId="2418"/>
    <cellStyle name="40% - Accent1 23" xfId="2419"/>
    <cellStyle name="40% - Accent1 23 2" xfId="2420"/>
    <cellStyle name="40% - Accent1 23 2 2" xfId="2421"/>
    <cellStyle name="40% - Accent1 23 2 2 2" xfId="2422"/>
    <cellStyle name="40% - Accent1 23 2 2 3" xfId="2423"/>
    <cellStyle name="40% - Accent1 23 2 3" xfId="2424"/>
    <cellStyle name="40% - Accent1 23 2 3 2" xfId="2425"/>
    <cellStyle name="40% - Accent1 23 2 3 3" xfId="2426"/>
    <cellStyle name="40% - Accent1 23 2 4" xfId="2427"/>
    <cellStyle name="40% - Accent1 23 2 4 2" xfId="2428"/>
    <cellStyle name="40% - Accent1 23 2 4 3" xfId="2429"/>
    <cellStyle name="40% - Accent1 23 2 5" xfId="2430"/>
    <cellStyle name="40% - Accent1 23 2 5 2" xfId="2431"/>
    <cellStyle name="40% - Accent1 23 2 5 3" xfId="2432"/>
    <cellStyle name="40% - Accent1 23 2 6" xfId="2433"/>
    <cellStyle name="40% - Accent1 23 2 6 2" xfId="2434"/>
    <cellStyle name="40% - Accent1 23 2 6 3" xfId="2435"/>
    <cellStyle name="40% - Accent1 23 2 7" xfId="2436"/>
    <cellStyle name="40% - Accent1 23 2 7 2" xfId="2437"/>
    <cellStyle name="40% - Accent1 23 2 7 3" xfId="2438"/>
    <cellStyle name="40% - Accent1 23 3" xfId="2439"/>
    <cellStyle name="40% - Accent1 23 4" xfId="2440"/>
    <cellStyle name="40% - Accent1 23 5" xfId="2441"/>
    <cellStyle name="40% - Accent1 23 6" xfId="2442"/>
    <cellStyle name="40% - Accent1 23 7" xfId="2443"/>
    <cellStyle name="40% - Accent1 23 8" xfId="2444"/>
    <cellStyle name="40% - Accent1 23 9" xfId="2445"/>
    <cellStyle name="40% - Accent1 24" xfId="2446"/>
    <cellStyle name="40% - Accent1 25" xfId="2447"/>
    <cellStyle name="40% - Accent1 26" xfId="2448"/>
    <cellStyle name="40% - Accent1 27" xfId="2449"/>
    <cellStyle name="40% - Accent1 28" xfId="2450"/>
    <cellStyle name="40% - Accent1 29" xfId="2451"/>
    <cellStyle name="40% - Accent1 3" xfId="2452"/>
    <cellStyle name="40% - Accent1 3 10" xfId="2453"/>
    <cellStyle name="40% - Accent1 3 11" xfId="2454"/>
    <cellStyle name="40% - Accent1 3 12" xfId="2455"/>
    <cellStyle name="40% - Accent1 3 13" xfId="2456"/>
    <cellStyle name="40% - Accent1 3 14" xfId="2457"/>
    <cellStyle name="40% - Accent1 3 15" xfId="2458"/>
    <cellStyle name="40% - Accent1 3 2" xfId="2459"/>
    <cellStyle name="40% - Accent1 3 3" xfId="2460"/>
    <cellStyle name="40% - Accent1 3 4" xfId="2461"/>
    <cellStyle name="40% - Accent1 3 5" xfId="2462"/>
    <cellStyle name="40% - Accent1 3 6" xfId="2463"/>
    <cellStyle name="40% - Accent1 3 7" xfId="2464"/>
    <cellStyle name="40% - Accent1 3 8" xfId="2465"/>
    <cellStyle name="40% - Accent1 3 9" xfId="2466"/>
    <cellStyle name="40% - Accent1 30" xfId="2467"/>
    <cellStyle name="40% - Accent1 31" xfId="2468"/>
    <cellStyle name="40% - Accent1 32" xfId="2469"/>
    <cellStyle name="40% - Accent1 33" xfId="2470"/>
    <cellStyle name="40% - Accent1 34" xfId="2471"/>
    <cellStyle name="40% - Accent1 35" xfId="2472"/>
    <cellStyle name="40% - Accent1 36" xfId="2473"/>
    <cellStyle name="40% - Accent1 37" xfId="2474"/>
    <cellStyle name="40% - Accent1 38" xfId="2475"/>
    <cellStyle name="40% - Accent1 39" xfId="2476"/>
    <cellStyle name="40% - Accent1 4" xfId="2477"/>
    <cellStyle name="40% - Accent1 4 10" xfId="2478"/>
    <cellStyle name="40% - Accent1 4 11" xfId="2479"/>
    <cellStyle name="40% - Accent1 4 12" xfId="2480"/>
    <cellStyle name="40% - Accent1 4 13" xfId="2481"/>
    <cellStyle name="40% - Accent1 4 14" xfId="2482"/>
    <cellStyle name="40% - Accent1 4 2" xfId="2483"/>
    <cellStyle name="40% - Accent1 4 3" xfId="2484"/>
    <cellStyle name="40% - Accent1 4 4" xfId="2485"/>
    <cellStyle name="40% - Accent1 4 5" xfId="2486"/>
    <cellStyle name="40% - Accent1 4 6" xfId="2487"/>
    <cellStyle name="40% - Accent1 4 7" xfId="2488"/>
    <cellStyle name="40% - Accent1 4 8" xfId="2489"/>
    <cellStyle name="40% - Accent1 4 9" xfId="2490"/>
    <cellStyle name="40% - Accent1 40" xfId="2491"/>
    <cellStyle name="40% - Accent1 41" xfId="2492"/>
    <cellStyle name="40% - Accent1 42" xfId="2493"/>
    <cellStyle name="40% - Accent1 43" xfId="2494"/>
    <cellStyle name="40% - Accent1 44" xfId="2495"/>
    <cellStyle name="40% - Accent1 45" xfId="2496"/>
    <cellStyle name="40% - Accent1 46" xfId="2497"/>
    <cellStyle name="40% - Accent1 47" xfId="2498"/>
    <cellStyle name="40% - Accent1 48" xfId="2499"/>
    <cellStyle name="40% - Accent1 49" xfId="2500"/>
    <cellStyle name="40% - Accent1 5" xfId="2501"/>
    <cellStyle name="40% - Accent1 5 10" xfId="2502"/>
    <cellStyle name="40% - Accent1 5 11" xfId="2503"/>
    <cellStyle name="40% - Accent1 5 12" xfId="2504"/>
    <cellStyle name="40% - Accent1 5 13" xfId="2505"/>
    <cellStyle name="40% - Accent1 5 2" xfId="2506"/>
    <cellStyle name="40% - Accent1 5 3" xfId="2507"/>
    <cellStyle name="40% - Accent1 5 4" xfId="2508"/>
    <cellStyle name="40% - Accent1 5 5" xfId="2509"/>
    <cellStyle name="40% - Accent1 5 6" xfId="2510"/>
    <cellStyle name="40% - Accent1 5 7" xfId="2511"/>
    <cellStyle name="40% - Accent1 5 8" xfId="2512"/>
    <cellStyle name="40% - Accent1 5 9" xfId="2513"/>
    <cellStyle name="40% - Accent1 50" xfId="2514"/>
    <cellStyle name="40% - Accent1 51" xfId="2515"/>
    <cellStyle name="40% - Accent1 52" xfId="2516"/>
    <cellStyle name="40% - Accent1 53" xfId="2517"/>
    <cellStyle name="40% - Accent1 54" xfId="2518"/>
    <cellStyle name="40% - Accent1 55" xfId="2519"/>
    <cellStyle name="40% - Accent1 56" xfId="2520"/>
    <cellStyle name="40% - Accent1 57" xfId="2521"/>
    <cellStyle name="40% - Accent1 58" xfId="2522"/>
    <cellStyle name="40% - Accent1 59" xfId="2523"/>
    <cellStyle name="40% - Accent1 6" xfId="2524"/>
    <cellStyle name="40% - Accent1 6 10" xfId="2525"/>
    <cellStyle name="40% - Accent1 6 11" xfId="2526"/>
    <cellStyle name="40% - Accent1 6 12" xfId="2527"/>
    <cellStyle name="40% - Accent1 6 13" xfId="2528"/>
    <cellStyle name="40% - Accent1 6 2" xfId="2529"/>
    <cellStyle name="40% - Accent1 6 3" xfId="2530"/>
    <cellStyle name="40% - Accent1 6 4" xfId="2531"/>
    <cellStyle name="40% - Accent1 6 5" xfId="2532"/>
    <cellStyle name="40% - Accent1 6 6" xfId="2533"/>
    <cellStyle name="40% - Accent1 6 7" xfId="2534"/>
    <cellStyle name="40% - Accent1 6 8" xfId="2535"/>
    <cellStyle name="40% - Accent1 6 9" xfId="2536"/>
    <cellStyle name="40% - Accent1 60" xfId="2537"/>
    <cellStyle name="40% - Accent1 61" xfId="2538"/>
    <cellStyle name="40% - Accent1 62" xfId="2539"/>
    <cellStyle name="40% - Accent1 63" xfId="2540"/>
    <cellStyle name="40% - Accent1 64" xfId="2541"/>
    <cellStyle name="40% - Accent1 65" xfId="2542"/>
    <cellStyle name="40% - Accent1 66" xfId="2543"/>
    <cellStyle name="40% - Accent1 67" xfId="2544"/>
    <cellStyle name="40% - Accent1 68" xfId="2545"/>
    <cellStyle name="40% - Accent1 69" xfId="2546"/>
    <cellStyle name="40% - Accent1 7" xfId="2547"/>
    <cellStyle name="40% - Accent1 7 10" xfId="2548"/>
    <cellStyle name="40% - Accent1 7 11" xfId="2549"/>
    <cellStyle name="40% - Accent1 7 12" xfId="2550"/>
    <cellStyle name="40% - Accent1 7 13" xfId="2551"/>
    <cellStyle name="40% - Accent1 7 2" xfId="2552"/>
    <cellStyle name="40% - Accent1 7 3" xfId="2553"/>
    <cellStyle name="40% - Accent1 7 4" xfId="2554"/>
    <cellStyle name="40% - Accent1 7 5" xfId="2555"/>
    <cellStyle name="40% - Accent1 7 6" xfId="2556"/>
    <cellStyle name="40% - Accent1 7 7" xfId="2557"/>
    <cellStyle name="40% - Accent1 7 8" xfId="2558"/>
    <cellStyle name="40% - Accent1 7 9" xfId="2559"/>
    <cellStyle name="40% - Accent1 70" xfId="2560"/>
    <cellStyle name="40% - Accent1 71" xfId="2561"/>
    <cellStyle name="40% - Accent1 72" xfId="2562"/>
    <cellStyle name="40% - Accent1 8" xfId="2563"/>
    <cellStyle name="40% - Accent1 8 10" xfId="2564"/>
    <cellStyle name="40% - Accent1 8 11" xfId="2565"/>
    <cellStyle name="40% - Accent1 8 12" xfId="2566"/>
    <cellStyle name="40% - Accent1 8 13" xfId="2567"/>
    <cellStyle name="40% - Accent1 8 2" xfId="2568"/>
    <cellStyle name="40% - Accent1 8 3" xfId="2569"/>
    <cellStyle name="40% - Accent1 8 4" xfId="2570"/>
    <cellStyle name="40% - Accent1 8 5" xfId="2571"/>
    <cellStyle name="40% - Accent1 8 6" xfId="2572"/>
    <cellStyle name="40% - Accent1 8 7" xfId="2573"/>
    <cellStyle name="40% - Accent1 8 8" xfId="2574"/>
    <cellStyle name="40% - Accent1 8 9" xfId="2575"/>
    <cellStyle name="40% - Accent1 9" xfId="2576"/>
    <cellStyle name="40% - Accent1 9 2" xfId="2577"/>
    <cellStyle name="40% - Accent1 9 2 2" xfId="2578"/>
    <cellStyle name="40% - Accent1 9 2 3" xfId="2579"/>
    <cellStyle name="40% - Accent1 9 2 4" xfId="2580"/>
    <cellStyle name="40% - Accent1 9 2 5" xfId="2581"/>
    <cellStyle name="40% - Accent1 9 2 6" xfId="2582"/>
    <cellStyle name="40% - Accent1 9 2 7" xfId="2583"/>
    <cellStyle name="40% - Accent1 9 3" xfId="2584"/>
    <cellStyle name="40% - Accent1 9 4" xfId="2585"/>
    <cellStyle name="40% - Accent1 9 5" xfId="2586"/>
    <cellStyle name="40% - Accent1 9 6" xfId="2587"/>
    <cellStyle name="40% - Accent1 9 7" xfId="2588"/>
    <cellStyle name="40% - Accent2" xfId="30307" builtinId="35" customBuiltin="1"/>
    <cellStyle name="40% - Accent2 10" xfId="2589"/>
    <cellStyle name="40% - Accent2 11" xfId="2590"/>
    <cellStyle name="40% - Accent2 12" xfId="2591"/>
    <cellStyle name="40% - Accent2 13" xfId="2592"/>
    <cellStyle name="40% - Accent2 14" xfId="2593"/>
    <cellStyle name="40% - Accent2 15" xfId="2594"/>
    <cellStyle name="40% - Accent2 16" xfId="2595"/>
    <cellStyle name="40% - Accent2 17" xfId="2596"/>
    <cellStyle name="40% - Accent2 18" xfId="2597"/>
    <cellStyle name="40% - Accent2 19" xfId="2598"/>
    <cellStyle name="40% - Accent2 2" xfId="2599"/>
    <cellStyle name="40% - Accent2 2 2" xfId="2600"/>
    <cellStyle name="40% - Accent2 2 3" xfId="2601"/>
    <cellStyle name="40% - Accent2 2 4" xfId="2602"/>
    <cellStyle name="40% - Accent2 2 5" xfId="2603"/>
    <cellStyle name="40% - Accent2 2 6" xfId="2604"/>
    <cellStyle name="40% - Accent2 2 7" xfId="2605"/>
    <cellStyle name="40% - Accent2 2 8" xfId="2606"/>
    <cellStyle name="40% - Accent2 20" xfId="2607"/>
    <cellStyle name="40% - Accent2 21" xfId="2608"/>
    <cellStyle name="40% - Accent2 22" xfId="2609"/>
    <cellStyle name="40% - Accent2 23" xfId="2610"/>
    <cellStyle name="40% - Accent2 23 2" xfId="2611"/>
    <cellStyle name="40% - Accent2 23 2 2" xfId="2612"/>
    <cellStyle name="40% - Accent2 23 2 2 2" xfId="2613"/>
    <cellStyle name="40% - Accent2 23 2 2 3" xfId="2614"/>
    <cellStyle name="40% - Accent2 23 2 3" xfId="2615"/>
    <cellStyle name="40% - Accent2 23 2 3 2" xfId="2616"/>
    <cellStyle name="40% - Accent2 23 2 3 3" xfId="2617"/>
    <cellStyle name="40% - Accent2 23 2 4" xfId="2618"/>
    <cellStyle name="40% - Accent2 23 2 4 2" xfId="2619"/>
    <cellStyle name="40% - Accent2 23 2 4 3" xfId="2620"/>
    <cellStyle name="40% - Accent2 23 2 5" xfId="2621"/>
    <cellStyle name="40% - Accent2 23 2 5 2" xfId="2622"/>
    <cellStyle name="40% - Accent2 23 2 5 3" xfId="2623"/>
    <cellStyle name="40% - Accent2 23 2 6" xfId="2624"/>
    <cellStyle name="40% - Accent2 23 2 6 2" xfId="2625"/>
    <cellStyle name="40% - Accent2 23 2 6 3" xfId="2626"/>
    <cellStyle name="40% - Accent2 23 2 7" xfId="2627"/>
    <cellStyle name="40% - Accent2 23 2 7 2" xfId="2628"/>
    <cellStyle name="40% - Accent2 23 2 7 3" xfId="2629"/>
    <cellStyle name="40% - Accent2 23 3" xfId="2630"/>
    <cellStyle name="40% - Accent2 23 4" xfId="2631"/>
    <cellStyle name="40% - Accent2 23 5" xfId="2632"/>
    <cellStyle name="40% - Accent2 23 6" xfId="2633"/>
    <cellStyle name="40% - Accent2 23 7" xfId="2634"/>
    <cellStyle name="40% - Accent2 23 8" xfId="2635"/>
    <cellStyle name="40% - Accent2 23 9" xfId="2636"/>
    <cellStyle name="40% - Accent2 24" xfId="2637"/>
    <cellStyle name="40% - Accent2 25" xfId="2638"/>
    <cellStyle name="40% - Accent2 26" xfId="2639"/>
    <cellStyle name="40% - Accent2 27" xfId="2640"/>
    <cellStyle name="40% - Accent2 28" xfId="2641"/>
    <cellStyle name="40% - Accent2 29" xfId="2642"/>
    <cellStyle name="40% - Accent2 3" xfId="2643"/>
    <cellStyle name="40% - Accent2 3 2" xfId="2644"/>
    <cellStyle name="40% - Accent2 3 3" xfId="2645"/>
    <cellStyle name="40% - Accent2 3 4" xfId="2646"/>
    <cellStyle name="40% - Accent2 3 5" xfId="2647"/>
    <cellStyle name="40% - Accent2 3 6" xfId="2648"/>
    <cellStyle name="40% - Accent2 3 7" xfId="2649"/>
    <cellStyle name="40% - Accent2 3 8" xfId="2650"/>
    <cellStyle name="40% - Accent2 30" xfId="2651"/>
    <cellStyle name="40% - Accent2 31" xfId="2652"/>
    <cellStyle name="40% - Accent2 32" xfId="2653"/>
    <cellStyle name="40% - Accent2 33" xfId="2654"/>
    <cellStyle name="40% - Accent2 34" xfId="2655"/>
    <cellStyle name="40% - Accent2 35" xfId="2656"/>
    <cellStyle name="40% - Accent2 36" xfId="2657"/>
    <cellStyle name="40% - Accent2 37" xfId="2658"/>
    <cellStyle name="40% - Accent2 38" xfId="2659"/>
    <cellStyle name="40% - Accent2 39" xfId="2660"/>
    <cellStyle name="40% - Accent2 4" xfId="2661"/>
    <cellStyle name="40% - Accent2 4 2" xfId="2662"/>
    <cellStyle name="40% - Accent2 4 3" xfId="2663"/>
    <cellStyle name="40% - Accent2 4 4" xfId="2664"/>
    <cellStyle name="40% - Accent2 4 5" xfId="2665"/>
    <cellStyle name="40% - Accent2 4 6" xfId="2666"/>
    <cellStyle name="40% - Accent2 4 7" xfId="2667"/>
    <cellStyle name="40% - Accent2 4 8" xfId="2668"/>
    <cellStyle name="40% - Accent2 40" xfId="2669"/>
    <cellStyle name="40% - Accent2 41" xfId="2670"/>
    <cellStyle name="40% - Accent2 42" xfId="2671"/>
    <cellStyle name="40% - Accent2 43" xfId="2672"/>
    <cellStyle name="40% - Accent2 44" xfId="2673"/>
    <cellStyle name="40% - Accent2 45" xfId="2674"/>
    <cellStyle name="40% - Accent2 46" xfId="2675"/>
    <cellStyle name="40% - Accent2 47" xfId="2676"/>
    <cellStyle name="40% - Accent2 48" xfId="2677"/>
    <cellStyle name="40% - Accent2 49" xfId="2678"/>
    <cellStyle name="40% - Accent2 5" xfId="2679"/>
    <cellStyle name="40% - Accent2 5 2" xfId="2680"/>
    <cellStyle name="40% - Accent2 5 3" xfId="2681"/>
    <cellStyle name="40% - Accent2 5 4" xfId="2682"/>
    <cellStyle name="40% - Accent2 5 5" xfId="2683"/>
    <cellStyle name="40% - Accent2 5 6" xfId="2684"/>
    <cellStyle name="40% - Accent2 5 7" xfId="2685"/>
    <cellStyle name="40% - Accent2 50" xfId="2686"/>
    <cellStyle name="40% - Accent2 51" xfId="2687"/>
    <cellStyle name="40% - Accent2 52" xfId="2688"/>
    <cellStyle name="40% - Accent2 53" xfId="2689"/>
    <cellStyle name="40% - Accent2 54" xfId="2690"/>
    <cellStyle name="40% - Accent2 55" xfId="2691"/>
    <cellStyle name="40% - Accent2 56" xfId="2692"/>
    <cellStyle name="40% - Accent2 57" xfId="2693"/>
    <cellStyle name="40% - Accent2 58" xfId="2694"/>
    <cellStyle name="40% - Accent2 59" xfId="2695"/>
    <cellStyle name="40% - Accent2 6" xfId="2696"/>
    <cellStyle name="40% - Accent2 6 2" xfId="2697"/>
    <cellStyle name="40% - Accent2 6 3" xfId="2698"/>
    <cellStyle name="40% - Accent2 6 4" xfId="2699"/>
    <cellStyle name="40% - Accent2 6 5" xfId="2700"/>
    <cellStyle name="40% - Accent2 6 6" xfId="2701"/>
    <cellStyle name="40% - Accent2 6 7" xfId="2702"/>
    <cellStyle name="40% - Accent2 60" xfId="2703"/>
    <cellStyle name="40% - Accent2 61" xfId="2704"/>
    <cellStyle name="40% - Accent2 62" xfId="2705"/>
    <cellStyle name="40% - Accent2 63" xfId="2706"/>
    <cellStyle name="40% - Accent2 64" xfId="2707"/>
    <cellStyle name="40% - Accent2 65" xfId="2708"/>
    <cellStyle name="40% - Accent2 66" xfId="2709"/>
    <cellStyle name="40% - Accent2 67" xfId="2710"/>
    <cellStyle name="40% - Accent2 68" xfId="2711"/>
    <cellStyle name="40% - Accent2 69" xfId="2712"/>
    <cellStyle name="40% - Accent2 7" xfId="2713"/>
    <cellStyle name="40% - Accent2 7 2" xfId="2714"/>
    <cellStyle name="40% - Accent2 7 3" xfId="2715"/>
    <cellStyle name="40% - Accent2 7 4" xfId="2716"/>
    <cellStyle name="40% - Accent2 7 5" xfId="2717"/>
    <cellStyle name="40% - Accent2 7 6" xfId="2718"/>
    <cellStyle name="40% - Accent2 7 7" xfId="2719"/>
    <cellStyle name="40% - Accent2 70" xfId="2720"/>
    <cellStyle name="40% - Accent2 71" xfId="2721"/>
    <cellStyle name="40% - Accent2 72" xfId="2722"/>
    <cellStyle name="40% - Accent2 8" xfId="2723"/>
    <cellStyle name="40% - Accent2 8 2" xfId="2724"/>
    <cellStyle name="40% - Accent2 8 3" xfId="2725"/>
    <cellStyle name="40% - Accent2 8 4" xfId="2726"/>
    <cellStyle name="40% - Accent2 8 5" xfId="2727"/>
    <cellStyle name="40% - Accent2 8 6" xfId="2728"/>
    <cellStyle name="40% - Accent2 8 7" xfId="2729"/>
    <cellStyle name="40% - Accent2 9" xfId="2730"/>
    <cellStyle name="40% - Accent3" xfId="30311" builtinId="39" customBuiltin="1"/>
    <cellStyle name="40% - Accent3 10" xfId="2731"/>
    <cellStyle name="40% - Accent3 10 2" xfId="2732"/>
    <cellStyle name="40% - Accent3 10 2 2" xfId="2733"/>
    <cellStyle name="40% - Accent3 10 2 3" xfId="2734"/>
    <cellStyle name="40% - Accent3 10 2 4" xfId="2735"/>
    <cellStyle name="40% - Accent3 10 2 5" xfId="2736"/>
    <cellStyle name="40% - Accent3 10 2 6" xfId="2737"/>
    <cellStyle name="40% - Accent3 10 2 7" xfId="2738"/>
    <cellStyle name="40% - Accent3 10 3" xfId="2739"/>
    <cellStyle name="40% - Accent3 10 4" xfId="2740"/>
    <cellStyle name="40% - Accent3 10 5" xfId="2741"/>
    <cellStyle name="40% - Accent3 10 6" xfId="2742"/>
    <cellStyle name="40% - Accent3 10 7" xfId="2743"/>
    <cellStyle name="40% - Accent3 11" xfId="2744"/>
    <cellStyle name="40% - Accent3 11 2" xfId="2745"/>
    <cellStyle name="40% - Accent3 11 2 2" xfId="2746"/>
    <cellStyle name="40% - Accent3 11 2 3" xfId="2747"/>
    <cellStyle name="40% - Accent3 11 2 4" xfId="2748"/>
    <cellStyle name="40% - Accent3 11 2 5" xfId="2749"/>
    <cellStyle name="40% - Accent3 11 2 6" xfId="2750"/>
    <cellStyle name="40% - Accent3 11 2 7" xfId="2751"/>
    <cellStyle name="40% - Accent3 11 3" xfId="2752"/>
    <cellStyle name="40% - Accent3 11 4" xfId="2753"/>
    <cellStyle name="40% - Accent3 11 5" xfId="2754"/>
    <cellStyle name="40% - Accent3 11 6" xfId="2755"/>
    <cellStyle name="40% - Accent3 11 7" xfId="2756"/>
    <cellStyle name="40% - Accent3 12" xfId="2757"/>
    <cellStyle name="40% - Accent3 12 2" xfId="2758"/>
    <cellStyle name="40% - Accent3 12 2 2" xfId="2759"/>
    <cellStyle name="40% - Accent3 12 2 3" xfId="2760"/>
    <cellStyle name="40% - Accent3 12 2 4" xfId="2761"/>
    <cellStyle name="40% - Accent3 12 2 5" xfId="2762"/>
    <cellStyle name="40% - Accent3 12 2 6" xfId="2763"/>
    <cellStyle name="40% - Accent3 12 2 7" xfId="2764"/>
    <cellStyle name="40% - Accent3 12 3" xfId="2765"/>
    <cellStyle name="40% - Accent3 12 4" xfId="2766"/>
    <cellStyle name="40% - Accent3 12 5" xfId="2767"/>
    <cellStyle name="40% - Accent3 12 6" xfId="2768"/>
    <cellStyle name="40% - Accent3 12 7" xfId="2769"/>
    <cellStyle name="40% - Accent3 13" xfId="2770"/>
    <cellStyle name="40% - Accent3 13 2" xfId="2771"/>
    <cellStyle name="40% - Accent3 13 2 2" xfId="2772"/>
    <cellStyle name="40% - Accent3 13 2 3" xfId="2773"/>
    <cellStyle name="40% - Accent3 13 2 4" xfId="2774"/>
    <cellStyle name="40% - Accent3 13 2 5" xfId="2775"/>
    <cellStyle name="40% - Accent3 13 2 6" xfId="2776"/>
    <cellStyle name="40% - Accent3 13 2 7" xfId="2777"/>
    <cellStyle name="40% - Accent3 13 3" xfId="2778"/>
    <cellStyle name="40% - Accent3 13 4" xfId="2779"/>
    <cellStyle name="40% - Accent3 13 5" xfId="2780"/>
    <cellStyle name="40% - Accent3 13 6" xfId="2781"/>
    <cellStyle name="40% - Accent3 13 7" xfId="2782"/>
    <cellStyle name="40% - Accent3 14" xfId="2783"/>
    <cellStyle name="40% - Accent3 14 2" xfId="2784"/>
    <cellStyle name="40% - Accent3 14 2 2" xfId="2785"/>
    <cellStyle name="40% - Accent3 14 2 3" xfId="2786"/>
    <cellStyle name="40% - Accent3 14 2 4" xfId="2787"/>
    <cellStyle name="40% - Accent3 14 2 5" xfId="2788"/>
    <cellStyle name="40% - Accent3 14 2 6" xfId="2789"/>
    <cellStyle name="40% - Accent3 14 2 7" xfId="2790"/>
    <cellStyle name="40% - Accent3 14 3" xfId="2791"/>
    <cellStyle name="40% - Accent3 14 4" xfId="2792"/>
    <cellStyle name="40% - Accent3 14 5" xfId="2793"/>
    <cellStyle name="40% - Accent3 14 6" xfId="2794"/>
    <cellStyle name="40% - Accent3 14 7" xfId="2795"/>
    <cellStyle name="40% - Accent3 15" xfId="2796"/>
    <cellStyle name="40% - Accent3 15 2" xfId="2797"/>
    <cellStyle name="40% - Accent3 15 2 2" xfId="2798"/>
    <cellStyle name="40% - Accent3 15 2 3" xfId="2799"/>
    <cellStyle name="40% - Accent3 15 2 4" xfId="2800"/>
    <cellStyle name="40% - Accent3 15 2 5" xfId="2801"/>
    <cellStyle name="40% - Accent3 15 2 6" xfId="2802"/>
    <cellStyle name="40% - Accent3 15 2 7" xfId="2803"/>
    <cellStyle name="40% - Accent3 15 3" xfId="2804"/>
    <cellStyle name="40% - Accent3 15 4" xfId="2805"/>
    <cellStyle name="40% - Accent3 15 5" xfId="2806"/>
    <cellStyle name="40% - Accent3 15 6" xfId="2807"/>
    <cellStyle name="40% - Accent3 15 7" xfId="2808"/>
    <cellStyle name="40% - Accent3 16" xfId="2809"/>
    <cellStyle name="40% - Accent3 16 2" xfId="2810"/>
    <cellStyle name="40% - Accent3 16 2 2" xfId="2811"/>
    <cellStyle name="40% - Accent3 16 2 3" xfId="2812"/>
    <cellStyle name="40% - Accent3 16 2 4" xfId="2813"/>
    <cellStyle name="40% - Accent3 16 2 5" xfId="2814"/>
    <cellStyle name="40% - Accent3 16 2 6" xfId="2815"/>
    <cellStyle name="40% - Accent3 16 2 7" xfId="2816"/>
    <cellStyle name="40% - Accent3 16 3" xfId="2817"/>
    <cellStyle name="40% - Accent3 16 4" xfId="2818"/>
    <cellStyle name="40% - Accent3 16 5" xfId="2819"/>
    <cellStyle name="40% - Accent3 16 6" xfId="2820"/>
    <cellStyle name="40% - Accent3 16 7" xfId="2821"/>
    <cellStyle name="40% - Accent3 17" xfId="2822"/>
    <cellStyle name="40% - Accent3 17 2" xfId="2823"/>
    <cellStyle name="40% - Accent3 17 2 2" xfId="2824"/>
    <cellStyle name="40% - Accent3 17 2 3" xfId="2825"/>
    <cellStyle name="40% - Accent3 17 2 4" xfId="2826"/>
    <cellStyle name="40% - Accent3 17 2 5" xfId="2827"/>
    <cellStyle name="40% - Accent3 17 2 6" xfId="2828"/>
    <cellStyle name="40% - Accent3 17 2 7" xfId="2829"/>
    <cellStyle name="40% - Accent3 17 3" xfId="2830"/>
    <cellStyle name="40% - Accent3 17 4" xfId="2831"/>
    <cellStyle name="40% - Accent3 17 5" xfId="2832"/>
    <cellStyle name="40% - Accent3 17 6" xfId="2833"/>
    <cellStyle name="40% - Accent3 17 7" xfId="2834"/>
    <cellStyle name="40% - Accent3 18" xfId="2835"/>
    <cellStyle name="40% - Accent3 18 2" xfId="2836"/>
    <cellStyle name="40% - Accent3 18 2 2" xfId="2837"/>
    <cellStyle name="40% - Accent3 18 2 3" xfId="2838"/>
    <cellStyle name="40% - Accent3 18 2 4" xfId="2839"/>
    <cellStyle name="40% - Accent3 18 2 5" xfId="2840"/>
    <cellStyle name="40% - Accent3 18 2 6" xfId="2841"/>
    <cellStyle name="40% - Accent3 18 2 7" xfId="2842"/>
    <cellStyle name="40% - Accent3 18 3" xfId="2843"/>
    <cellStyle name="40% - Accent3 18 4" xfId="2844"/>
    <cellStyle name="40% - Accent3 18 5" xfId="2845"/>
    <cellStyle name="40% - Accent3 18 6" xfId="2846"/>
    <cellStyle name="40% - Accent3 18 7" xfId="2847"/>
    <cellStyle name="40% - Accent3 19" xfId="2848"/>
    <cellStyle name="40% - Accent3 19 2" xfId="2849"/>
    <cellStyle name="40% - Accent3 19 2 2" xfId="2850"/>
    <cellStyle name="40% - Accent3 19 2 3" xfId="2851"/>
    <cellStyle name="40% - Accent3 19 2 4" xfId="2852"/>
    <cellStyle name="40% - Accent3 19 2 5" xfId="2853"/>
    <cellStyle name="40% - Accent3 19 2 6" xfId="2854"/>
    <cellStyle name="40% - Accent3 19 2 7" xfId="2855"/>
    <cellStyle name="40% - Accent3 19 3" xfId="2856"/>
    <cellStyle name="40% - Accent3 19 4" xfId="2857"/>
    <cellStyle name="40% - Accent3 19 5" xfId="2858"/>
    <cellStyle name="40% - Accent3 19 6" xfId="2859"/>
    <cellStyle name="40% - Accent3 19 7" xfId="2860"/>
    <cellStyle name="40% - Accent3 2" xfId="2861"/>
    <cellStyle name="40% - Accent3 2 10" xfId="2862"/>
    <cellStyle name="40% - Accent3 2 10 2" xfId="2863"/>
    <cellStyle name="40% - Accent3 2 11" xfId="2864"/>
    <cellStyle name="40% - Accent3 2 11 2" xfId="2865"/>
    <cellStyle name="40% - Accent3 2 12" xfId="2866"/>
    <cellStyle name="40% - Accent3 2 12 2" xfId="2867"/>
    <cellStyle name="40% - Accent3 2 13" xfId="2868"/>
    <cellStyle name="40% - Accent3 2 13 2" xfId="2869"/>
    <cellStyle name="40% - Accent3 2 14" xfId="2870"/>
    <cellStyle name="40% - Accent3 2 2" xfId="2871"/>
    <cellStyle name="40% - Accent3 2 3" xfId="2872"/>
    <cellStyle name="40% - Accent3 2 4" xfId="2873"/>
    <cellStyle name="40% - Accent3 2 5" xfId="2874"/>
    <cellStyle name="40% - Accent3 2 6" xfId="2875"/>
    <cellStyle name="40% - Accent3 2 7" xfId="2876"/>
    <cellStyle name="40% - Accent3 2 8" xfId="2877"/>
    <cellStyle name="40% - Accent3 2 9" xfId="2878"/>
    <cellStyle name="40% - Accent3 2 9 2" xfId="2879"/>
    <cellStyle name="40% - Accent3 20" xfId="2880"/>
    <cellStyle name="40% - Accent3 20 2" xfId="2881"/>
    <cellStyle name="40% - Accent3 20 2 2" xfId="2882"/>
    <cellStyle name="40% - Accent3 20 2 3" xfId="2883"/>
    <cellStyle name="40% - Accent3 20 2 4" xfId="2884"/>
    <cellStyle name="40% - Accent3 20 2 5" xfId="2885"/>
    <cellStyle name="40% - Accent3 20 2 6" xfId="2886"/>
    <cellStyle name="40% - Accent3 20 2 7" xfId="2887"/>
    <cellStyle name="40% - Accent3 20 3" xfId="2888"/>
    <cellStyle name="40% - Accent3 20 4" xfId="2889"/>
    <cellStyle name="40% - Accent3 20 5" xfId="2890"/>
    <cellStyle name="40% - Accent3 20 6" xfId="2891"/>
    <cellStyle name="40% - Accent3 20 7" xfId="2892"/>
    <cellStyle name="40% - Accent3 21" xfId="2893"/>
    <cellStyle name="40% - Accent3 21 2" xfId="2894"/>
    <cellStyle name="40% - Accent3 21 2 2" xfId="2895"/>
    <cellStyle name="40% - Accent3 21 2 3" xfId="2896"/>
    <cellStyle name="40% - Accent3 21 2 4" xfId="2897"/>
    <cellStyle name="40% - Accent3 21 2 5" xfId="2898"/>
    <cellStyle name="40% - Accent3 21 2 6" xfId="2899"/>
    <cellStyle name="40% - Accent3 21 2 7" xfId="2900"/>
    <cellStyle name="40% - Accent3 21 3" xfId="2901"/>
    <cellStyle name="40% - Accent3 21 4" xfId="2902"/>
    <cellStyle name="40% - Accent3 21 5" xfId="2903"/>
    <cellStyle name="40% - Accent3 21 6" xfId="2904"/>
    <cellStyle name="40% - Accent3 21 7" xfId="2905"/>
    <cellStyle name="40% - Accent3 22" xfId="2906"/>
    <cellStyle name="40% - Accent3 22 2" xfId="2907"/>
    <cellStyle name="40% - Accent3 22 2 2" xfId="2908"/>
    <cellStyle name="40% - Accent3 22 2 3" xfId="2909"/>
    <cellStyle name="40% - Accent3 22 2 4" xfId="2910"/>
    <cellStyle name="40% - Accent3 22 2 5" xfId="2911"/>
    <cellStyle name="40% - Accent3 22 2 6" xfId="2912"/>
    <cellStyle name="40% - Accent3 22 2 7" xfId="2913"/>
    <cellStyle name="40% - Accent3 22 3" xfId="2914"/>
    <cellStyle name="40% - Accent3 22 4" xfId="2915"/>
    <cellStyle name="40% - Accent3 22 5" xfId="2916"/>
    <cellStyle name="40% - Accent3 22 6" xfId="2917"/>
    <cellStyle name="40% - Accent3 22 7" xfId="2918"/>
    <cellStyle name="40% - Accent3 23" xfId="2919"/>
    <cellStyle name="40% - Accent3 23 2" xfId="2920"/>
    <cellStyle name="40% - Accent3 23 2 2" xfId="2921"/>
    <cellStyle name="40% - Accent3 23 2 2 2" xfId="2922"/>
    <cellStyle name="40% - Accent3 23 2 2 3" xfId="2923"/>
    <cellStyle name="40% - Accent3 23 2 3" xfId="2924"/>
    <cellStyle name="40% - Accent3 23 2 3 2" xfId="2925"/>
    <cellStyle name="40% - Accent3 23 2 3 3" xfId="2926"/>
    <cellStyle name="40% - Accent3 23 2 4" xfId="2927"/>
    <cellStyle name="40% - Accent3 23 2 4 2" xfId="2928"/>
    <cellStyle name="40% - Accent3 23 2 4 3" xfId="2929"/>
    <cellStyle name="40% - Accent3 23 2 5" xfId="2930"/>
    <cellStyle name="40% - Accent3 23 2 5 2" xfId="2931"/>
    <cellStyle name="40% - Accent3 23 2 5 3" xfId="2932"/>
    <cellStyle name="40% - Accent3 23 2 6" xfId="2933"/>
    <cellStyle name="40% - Accent3 23 2 6 2" xfId="2934"/>
    <cellStyle name="40% - Accent3 23 2 6 3" xfId="2935"/>
    <cellStyle name="40% - Accent3 23 2 7" xfId="2936"/>
    <cellStyle name="40% - Accent3 23 2 7 2" xfId="2937"/>
    <cellStyle name="40% - Accent3 23 2 7 3" xfId="2938"/>
    <cellStyle name="40% - Accent3 23 3" xfId="2939"/>
    <cellStyle name="40% - Accent3 23 4" xfId="2940"/>
    <cellStyle name="40% - Accent3 23 5" xfId="2941"/>
    <cellStyle name="40% - Accent3 23 6" xfId="2942"/>
    <cellStyle name="40% - Accent3 23 7" xfId="2943"/>
    <cellStyle name="40% - Accent3 23 8" xfId="2944"/>
    <cellStyle name="40% - Accent3 23 9" xfId="2945"/>
    <cellStyle name="40% - Accent3 24" xfId="2946"/>
    <cellStyle name="40% - Accent3 25" xfId="2947"/>
    <cellStyle name="40% - Accent3 26" xfId="2948"/>
    <cellStyle name="40% - Accent3 27" xfId="2949"/>
    <cellStyle name="40% - Accent3 28" xfId="2950"/>
    <cellStyle name="40% - Accent3 29" xfId="2951"/>
    <cellStyle name="40% - Accent3 3" xfId="2952"/>
    <cellStyle name="40% - Accent3 3 10" xfId="2953"/>
    <cellStyle name="40% - Accent3 3 11" xfId="2954"/>
    <cellStyle name="40% - Accent3 3 12" xfId="2955"/>
    <cellStyle name="40% - Accent3 3 13" xfId="2956"/>
    <cellStyle name="40% - Accent3 3 14" xfId="2957"/>
    <cellStyle name="40% - Accent3 3 15" xfId="2958"/>
    <cellStyle name="40% - Accent3 3 2" xfId="2959"/>
    <cellStyle name="40% - Accent3 3 3" xfId="2960"/>
    <cellStyle name="40% - Accent3 3 4" xfId="2961"/>
    <cellStyle name="40% - Accent3 3 5" xfId="2962"/>
    <cellStyle name="40% - Accent3 3 6" xfId="2963"/>
    <cellStyle name="40% - Accent3 3 7" xfId="2964"/>
    <cellStyle name="40% - Accent3 3 8" xfId="2965"/>
    <cellStyle name="40% - Accent3 3 9" xfId="2966"/>
    <cellStyle name="40% - Accent3 30" xfId="2967"/>
    <cellStyle name="40% - Accent3 31" xfId="2968"/>
    <cellStyle name="40% - Accent3 32" xfId="2969"/>
    <cellStyle name="40% - Accent3 33" xfId="2970"/>
    <cellStyle name="40% - Accent3 34" xfId="2971"/>
    <cellStyle name="40% - Accent3 35" xfId="2972"/>
    <cellStyle name="40% - Accent3 36" xfId="2973"/>
    <cellStyle name="40% - Accent3 37" xfId="2974"/>
    <cellStyle name="40% - Accent3 38" xfId="2975"/>
    <cellStyle name="40% - Accent3 39" xfId="2976"/>
    <cellStyle name="40% - Accent3 4" xfId="2977"/>
    <cellStyle name="40% - Accent3 4 10" xfId="2978"/>
    <cellStyle name="40% - Accent3 4 11" xfId="2979"/>
    <cellStyle name="40% - Accent3 4 12" xfId="2980"/>
    <cellStyle name="40% - Accent3 4 13" xfId="2981"/>
    <cellStyle name="40% - Accent3 4 14" xfId="2982"/>
    <cellStyle name="40% - Accent3 4 2" xfId="2983"/>
    <cellStyle name="40% - Accent3 4 3" xfId="2984"/>
    <cellStyle name="40% - Accent3 4 4" xfId="2985"/>
    <cellStyle name="40% - Accent3 4 5" xfId="2986"/>
    <cellStyle name="40% - Accent3 4 6" xfId="2987"/>
    <cellStyle name="40% - Accent3 4 7" xfId="2988"/>
    <cellStyle name="40% - Accent3 4 8" xfId="2989"/>
    <cellStyle name="40% - Accent3 4 9" xfId="2990"/>
    <cellStyle name="40% - Accent3 40" xfId="2991"/>
    <cellStyle name="40% - Accent3 41" xfId="2992"/>
    <cellStyle name="40% - Accent3 42" xfId="2993"/>
    <cellStyle name="40% - Accent3 43" xfId="2994"/>
    <cellStyle name="40% - Accent3 44" xfId="2995"/>
    <cellStyle name="40% - Accent3 45" xfId="2996"/>
    <cellStyle name="40% - Accent3 46" xfId="2997"/>
    <cellStyle name="40% - Accent3 47" xfId="2998"/>
    <cellStyle name="40% - Accent3 48" xfId="2999"/>
    <cellStyle name="40% - Accent3 49" xfId="3000"/>
    <cellStyle name="40% - Accent3 5" xfId="3001"/>
    <cellStyle name="40% - Accent3 5 10" xfId="3002"/>
    <cellStyle name="40% - Accent3 5 11" xfId="3003"/>
    <cellStyle name="40% - Accent3 5 12" xfId="3004"/>
    <cellStyle name="40% - Accent3 5 13" xfId="3005"/>
    <cellStyle name="40% - Accent3 5 2" xfId="3006"/>
    <cellStyle name="40% - Accent3 5 3" xfId="3007"/>
    <cellStyle name="40% - Accent3 5 4" xfId="3008"/>
    <cellStyle name="40% - Accent3 5 5" xfId="3009"/>
    <cellStyle name="40% - Accent3 5 6" xfId="3010"/>
    <cellStyle name="40% - Accent3 5 7" xfId="3011"/>
    <cellStyle name="40% - Accent3 5 8" xfId="3012"/>
    <cellStyle name="40% - Accent3 5 9" xfId="3013"/>
    <cellStyle name="40% - Accent3 50" xfId="3014"/>
    <cellStyle name="40% - Accent3 51" xfId="3015"/>
    <cellStyle name="40% - Accent3 52" xfId="3016"/>
    <cellStyle name="40% - Accent3 53" xfId="3017"/>
    <cellStyle name="40% - Accent3 54" xfId="3018"/>
    <cellStyle name="40% - Accent3 55" xfId="3019"/>
    <cellStyle name="40% - Accent3 56" xfId="3020"/>
    <cellStyle name="40% - Accent3 57" xfId="3021"/>
    <cellStyle name="40% - Accent3 58" xfId="3022"/>
    <cellStyle name="40% - Accent3 59" xfId="3023"/>
    <cellStyle name="40% - Accent3 6" xfId="3024"/>
    <cellStyle name="40% - Accent3 6 10" xfId="3025"/>
    <cellStyle name="40% - Accent3 6 11" xfId="3026"/>
    <cellStyle name="40% - Accent3 6 12" xfId="3027"/>
    <cellStyle name="40% - Accent3 6 13" xfId="3028"/>
    <cellStyle name="40% - Accent3 6 2" xfId="3029"/>
    <cellStyle name="40% - Accent3 6 3" xfId="3030"/>
    <cellStyle name="40% - Accent3 6 4" xfId="3031"/>
    <cellStyle name="40% - Accent3 6 5" xfId="3032"/>
    <cellStyle name="40% - Accent3 6 6" xfId="3033"/>
    <cellStyle name="40% - Accent3 6 7" xfId="3034"/>
    <cellStyle name="40% - Accent3 6 8" xfId="3035"/>
    <cellStyle name="40% - Accent3 6 9" xfId="3036"/>
    <cellStyle name="40% - Accent3 60" xfId="3037"/>
    <cellStyle name="40% - Accent3 61" xfId="3038"/>
    <cellStyle name="40% - Accent3 62" xfId="3039"/>
    <cellStyle name="40% - Accent3 63" xfId="3040"/>
    <cellStyle name="40% - Accent3 64" xfId="3041"/>
    <cellStyle name="40% - Accent3 65" xfId="3042"/>
    <cellStyle name="40% - Accent3 66" xfId="3043"/>
    <cellStyle name="40% - Accent3 67" xfId="3044"/>
    <cellStyle name="40% - Accent3 68" xfId="3045"/>
    <cellStyle name="40% - Accent3 69" xfId="3046"/>
    <cellStyle name="40% - Accent3 7" xfId="3047"/>
    <cellStyle name="40% - Accent3 7 10" xfId="3048"/>
    <cellStyle name="40% - Accent3 7 11" xfId="3049"/>
    <cellStyle name="40% - Accent3 7 12" xfId="3050"/>
    <cellStyle name="40% - Accent3 7 13" xfId="3051"/>
    <cellStyle name="40% - Accent3 7 2" xfId="3052"/>
    <cellStyle name="40% - Accent3 7 3" xfId="3053"/>
    <cellStyle name="40% - Accent3 7 4" xfId="3054"/>
    <cellStyle name="40% - Accent3 7 5" xfId="3055"/>
    <cellStyle name="40% - Accent3 7 6" xfId="3056"/>
    <cellStyle name="40% - Accent3 7 7" xfId="3057"/>
    <cellStyle name="40% - Accent3 7 8" xfId="3058"/>
    <cellStyle name="40% - Accent3 7 9" xfId="3059"/>
    <cellStyle name="40% - Accent3 70" xfId="3060"/>
    <cellStyle name="40% - Accent3 71" xfId="3061"/>
    <cellStyle name="40% - Accent3 72" xfId="3062"/>
    <cellStyle name="40% - Accent3 8" xfId="3063"/>
    <cellStyle name="40% - Accent3 8 10" xfId="3064"/>
    <cellStyle name="40% - Accent3 8 11" xfId="3065"/>
    <cellStyle name="40% - Accent3 8 12" xfId="3066"/>
    <cellStyle name="40% - Accent3 8 13" xfId="3067"/>
    <cellStyle name="40% - Accent3 8 2" xfId="3068"/>
    <cellStyle name="40% - Accent3 8 3" xfId="3069"/>
    <cellStyle name="40% - Accent3 8 4" xfId="3070"/>
    <cellStyle name="40% - Accent3 8 5" xfId="3071"/>
    <cellStyle name="40% - Accent3 8 6" xfId="3072"/>
    <cellStyle name="40% - Accent3 8 7" xfId="3073"/>
    <cellStyle name="40% - Accent3 8 8" xfId="3074"/>
    <cellStyle name="40% - Accent3 8 9" xfId="3075"/>
    <cellStyle name="40% - Accent3 9" xfId="3076"/>
    <cellStyle name="40% - Accent3 9 2" xfId="3077"/>
    <cellStyle name="40% - Accent3 9 2 2" xfId="3078"/>
    <cellStyle name="40% - Accent3 9 2 3" xfId="3079"/>
    <cellStyle name="40% - Accent3 9 2 4" xfId="3080"/>
    <cellStyle name="40% - Accent3 9 2 5" xfId="3081"/>
    <cellStyle name="40% - Accent3 9 2 6" xfId="3082"/>
    <cellStyle name="40% - Accent3 9 2 7" xfId="3083"/>
    <cellStyle name="40% - Accent3 9 3" xfId="3084"/>
    <cellStyle name="40% - Accent3 9 4" xfId="3085"/>
    <cellStyle name="40% - Accent3 9 5" xfId="3086"/>
    <cellStyle name="40% - Accent3 9 6" xfId="3087"/>
    <cellStyle name="40% - Accent3 9 7" xfId="3088"/>
    <cellStyle name="40% - Accent4" xfId="30315" builtinId="43" customBuiltin="1"/>
    <cellStyle name="40% - Accent4 10" xfId="3089"/>
    <cellStyle name="40% - Accent4 10 2" xfId="3090"/>
    <cellStyle name="40% - Accent4 10 2 2" xfId="3091"/>
    <cellStyle name="40% - Accent4 10 2 3" xfId="3092"/>
    <cellStyle name="40% - Accent4 10 2 4" xfId="3093"/>
    <cellStyle name="40% - Accent4 10 2 5" xfId="3094"/>
    <cellStyle name="40% - Accent4 10 2 6" xfId="3095"/>
    <cellStyle name="40% - Accent4 10 2 7" xfId="3096"/>
    <cellStyle name="40% - Accent4 10 3" xfId="3097"/>
    <cellStyle name="40% - Accent4 10 4" xfId="3098"/>
    <cellStyle name="40% - Accent4 10 5" xfId="3099"/>
    <cellStyle name="40% - Accent4 10 6" xfId="3100"/>
    <cellStyle name="40% - Accent4 10 7" xfId="3101"/>
    <cellStyle name="40% - Accent4 11" xfId="3102"/>
    <cellStyle name="40% - Accent4 11 2" xfId="3103"/>
    <cellStyle name="40% - Accent4 11 2 2" xfId="3104"/>
    <cellStyle name="40% - Accent4 11 2 3" xfId="3105"/>
    <cellStyle name="40% - Accent4 11 2 4" xfId="3106"/>
    <cellStyle name="40% - Accent4 11 2 5" xfId="3107"/>
    <cellStyle name="40% - Accent4 11 2 6" xfId="3108"/>
    <cellStyle name="40% - Accent4 11 2 7" xfId="3109"/>
    <cellStyle name="40% - Accent4 11 3" xfId="3110"/>
    <cellStyle name="40% - Accent4 11 4" xfId="3111"/>
    <cellStyle name="40% - Accent4 11 5" xfId="3112"/>
    <cellStyle name="40% - Accent4 11 6" xfId="3113"/>
    <cellStyle name="40% - Accent4 11 7" xfId="3114"/>
    <cellStyle name="40% - Accent4 12" xfId="3115"/>
    <cellStyle name="40% - Accent4 12 2" xfId="3116"/>
    <cellStyle name="40% - Accent4 12 2 2" xfId="3117"/>
    <cellStyle name="40% - Accent4 12 2 3" xfId="3118"/>
    <cellStyle name="40% - Accent4 12 2 4" xfId="3119"/>
    <cellStyle name="40% - Accent4 12 2 5" xfId="3120"/>
    <cellStyle name="40% - Accent4 12 2 6" xfId="3121"/>
    <cellStyle name="40% - Accent4 12 2 7" xfId="3122"/>
    <cellStyle name="40% - Accent4 12 3" xfId="3123"/>
    <cellStyle name="40% - Accent4 12 4" xfId="3124"/>
    <cellStyle name="40% - Accent4 12 5" xfId="3125"/>
    <cellStyle name="40% - Accent4 12 6" xfId="3126"/>
    <cellStyle name="40% - Accent4 12 7" xfId="3127"/>
    <cellStyle name="40% - Accent4 13" xfId="3128"/>
    <cellStyle name="40% - Accent4 13 2" xfId="3129"/>
    <cellStyle name="40% - Accent4 13 2 2" xfId="3130"/>
    <cellStyle name="40% - Accent4 13 2 3" xfId="3131"/>
    <cellStyle name="40% - Accent4 13 2 4" xfId="3132"/>
    <cellStyle name="40% - Accent4 13 2 5" xfId="3133"/>
    <cellStyle name="40% - Accent4 13 2 6" xfId="3134"/>
    <cellStyle name="40% - Accent4 13 2 7" xfId="3135"/>
    <cellStyle name="40% - Accent4 13 3" xfId="3136"/>
    <cellStyle name="40% - Accent4 13 4" xfId="3137"/>
    <cellStyle name="40% - Accent4 13 5" xfId="3138"/>
    <cellStyle name="40% - Accent4 13 6" xfId="3139"/>
    <cellStyle name="40% - Accent4 13 7" xfId="3140"/>
    <cellStyle name="40% - Accent4 14" xfId="3141"/>
    <cellStyle name="40% - Accent4 14 2" xfId="3142"/>
    <cellStyle name="40% - Accent4 14 2 2" xfId="3143"/>
    <cellStyle name="40% - Accent4 14 2 3" xfId="3144"/>
    <cellStyle name="40% - Accent4 14 2 4" xfId="3145"/>
    <cellStyle name="40% - Accent4 14 2 5" xfId="3146"/>
    <cellStyle name="40% - Accent4 14 2 6" xfId="3147"/>
    <cellStyle name="40% - Accent4 14 2 7" xfId="3148"/>
    <cellStyle name="40% - Accent4 14 3" xfId="3149"/>
    <cellStyle name="40% - Accent4 14 4" xfId="3150"/>
    <cellStyle name="40% - Accent4 14 5" xfId="3151"/>
    <cellStyle name="40% - Accent4 14 6" xfId="3152"/>
    <cellStyle name="40% - Accent4 14 7" xfId="3153"/>
    <cellStyle name="40% - Accent4 15" xfId="3154"/>
    <cellStyle name="40% - Accent4 15 2" xfId="3155"/>
    <cellStyle name="40% - Accent4 15 2 2" xfId="3156"/>
    <cellStyle name="40% - Accent4 15 2 3" xfId="3157"/>
    <cellStyle name="40% - Accent4 15 2 4" xfId="3158"/>
    <cellStyle name="40% - Accent4 15 2 5" xfId="3159"/>
    <cellStyle name="40% - Accent4 15 2 6" xfId="3160"/>
    <cellStyle name="40% - Accent4 15 2 7" xfId="3161"/>
    <cellStyle name="40% - Accent4 15 3" xfId="3162"/>
    <cellStyle name="40% - Accent4 15 4" xfId="3163"/>
    <cellStyle name="40% - Accent4 15 5" xfId="3164"/>
    <cellStyle name="40% - Accent4 15 6" xfId="3165"/>
    <cellStyle name="40% - Accent4 15 7" xfId="3166"/>
    <cellStyle name="40% - Accent4 16" xfId="3167"/>
    <cellStyle name="40% - Accent4 16 2" xfId="3168"/>
    <cellStyle name="40% - Accent4 16 2 2" xfId="3169"/>
    <cellStyle name="40% - Accent4 16 2 3" xfId="3170"/>
    <cellStyle name="40% - Accent4 16 2 4" xfId="3171"/>
    <cellStyle name="40% - Accent4 16 2 5" xfId="3172"/>
    <cellStyle name="40% - Accent4 16 2 6" xfId="3173"/>
    <cellStyle name="40% - Accent4 16 2 7" xfId="3174"/>
    <cellStyle name="40% - Accent4 16 3" xfId="3175"/>
    <cellStyle name="40% - Accent4 16 4" xfId="3176"/>
    <cellStyle name="40% - Accent4 16 5" xfId="3177"/>
    <cellStyle name="40% - Accent4 16 6" xfId="3178"/>
    <cellStyle name="40% - Accent4 16 7" xfId="3179"/>
    <cellStyle name="40% - Accent4 17" xfId="3180"/>
    <cellStyle name="40% - Accent4 17 2" xfId="3181"/>
    <cellStyle name="40% - Accent4 17 2 2" xfId="3182"/>
    <cellStyle name="40% - Accent4 17 2 3" xfId="3183"/>
    <cellStyle name="40% - Accent4 17 2 4" xfId="3184"/>
    <cellStyle name="40% - Accent4 17 2 5" xfId="3185"/>
    <cellStyle name="40% - Accent4 17 2 6" xfId="3186"/>
    <cellStyle name="40% - Accent4 17 2 7" xfId="3187"/>
    <cellStyle name="40% - Accent4 17 3" xfId="3188"/>
    <cellStyle name="40% - Accent4 17 4" xfId="3189"/>
    <cellStyle name="40% - Accent4 17 5" xfId="3190"/>
    <cellStyle name="40% - Accent4 17 6" xfId="3191"/>
    <cellStyle name="40% - Accent4 17 7" xfId="3192"/>
    <cellStyle name="40% - Accent4 18" xfId="3193"/>
    <cellStyle name="40% - Accent4 18 2" xfId="3194"/>
    <cellStyle name="40% - Accent4 18 2 2" xfId="3195"/>
    <cellStyle name="40% - Accent4 18 2 3" xfId="3196"/>
    <cellStyle name="40% - Accent4 18 2 4" xfId="3197"/>
    <cellStyle name="40% - Accent4 18 2 5" xfId="3198"/>
    <cellStyle name="40% - Accent4 18 2 6" xfId="3199"/>
    <cellStyle name="40% - Accent4 18 2 7" xfId="3200"/>
    <cellStyle name="40% - Accent4 18 3" xfId="3201"/>
    <cellStyle name="40% - Accent4 18 4" xfId="3202"/>
    <cellStyle name="40% - Accent4 18 5" xfId="3203"/>
    <cellStyle name="40% - Accent4 18 6" xfId="3204"/>
    <cellStyle name="40% - Accent4 18 7" xfId="3205"/>
    <cellStyle name="40% - Accent4 19" xfId="3206"/>
    <cellStyle name="40% - Accent4 19 2" xfId="3207"/>
    <cellStyle name="40% - Accent4 19 2 2" xfId="3208"/>
    <cellStyle name="40% - Accent4 19 2 3" xfId="3209"/>
    <cellStyle name="40% - Accent4 19 2 4" xfId="3210"/>
    <cellStyle name="40% - Accent4 19 2 5" xfId="3211"/>
    <cellStyle name="40% - Accent4 19 2 6" xfId="3212"/>
    <cellStyle name="40% - Accent4 19 2 7" xfId="3213"/>
    <cellStyle name="40% - Accent4 19 3" xfId="3214"/>
    <cellStyle name="40% - Accent4 19 4" xfId="3215"/>
    <cellStyle name="40% - Accent4 19 5" xfId="3216"/>
    <cellStyle name="40% - Accent4 19 6" xfId="3217"/>
    <cellStyle name="40% - Accent4 19 7" xfId="3218"/>
    <cellStyle name="40% - Accent4 2" xfId="3219"/>
    <cellStyle name="40% - Accent4 2 10" xfId="3220"/>
    <cellStyle name="40% - Accent4 2 10 2" xfId="3221"/>
    <cellStyle name="40% - Accent4 2 11" xfId="3222"/>
    <cellStyle name="40% - Accent4 2 11 2" xfId="3223"/>
    <cellStyle name="40% - Accent4 2 12" xfId="3224"/>
    <cellStyle name="40% - Accent4 2 12 2" xfId="3225"/>
    <cellStyle name="40% - Accent4 2 13" xfId="3226"/>
    <cellStyle name="40% - Accent4 2 13 2" xfId="3227"/>
    <cellStyle name="40% - Accent4 2 14" xfId="3228"/>
    <cellStyle name="40% - Accent4 2 2" xfId="3229"/>
    <cellStyle name="40% - Accent4 2 3" xfId="3230"/>
    <cellStyle name="40% - Accent4 2 4" xfId="3231"/>
    <cellStyle name="40% - Accent4 2 5" xfId="3232"/>
    <cellStyle name="40% - Accent4 2 6" xfId="3233"/>
    <cellStyle name="40% - Accent4 2 7" xfId="3234"/>
    <cellStyle name="40% - Accent4 2 8" xfId="3235"/>
    <cellStyle name="40% - Accent4 2 9" xfId="3236"/>
    <cellStyle name="40% - Accent4 2 9 2" xfId="3237"/>
    <cellStyle name="40% - Accent4 20" xfId="3238"/>
    <cellStyle name="40% - Accent4 20 2" xfId="3239"/>
    <cellStyle name="40% - Accent4 20 2 2" xfId="3240"/>
    <cellStyle name="40% - Accent4 20 2 3" xfId="3241"/>
    <cellStyle name="40% - Accent4 20 2 4" xfId="3242"/>
    <cellStyle name="40% - Accent4 20 2 5" xfId="3243"/>
    <cellStyle name="40% - Accent4 20 2 6" xfId="3244"/>
    <cellStyle name="40% - Accent4 20 2 7" xfId="3245"/>
    <cellStyle name="40% - Accent4 20 3" xfId="3246"/>
    <cellStyle name="40% - Accent4 20 4" xfId="3247"/>
    <cellStyle name="40% - Accent4 20 5" xfId="3248"/>
    <cellStyle name="40% - Accent4 20 6" xfId="3249"/>
    <cellStyle name="40% - Accent4 20 7" xfId="3250"/>
    <cellStyle name="40% - Accent4 21" xfId="3251"/>
    <cellStyle name="40% - Accent4 21 2" xfId="3252"/>
    <cellStyle name="40% - Accent4 21 2 2" xfId="3253"/>
    <cellStyle name="40% - Accent4 21 2 3" xfId="3254"/>
    <cellStyle name="40% - Accent4 21 2 4" xfId="3255"/>
    <cellStyle name="40% - Accent4 21 2 5" xfId="3256"/>
    <cellStyle name="40% - Accent4 21 2 6" xfId="3257"/>
    <cellStyle name="40% - Accent4 21 2 7" xfId="3258"/>
    <cellStyle name="40% - Accent4 21 3" xfId="3259"/>
    <cellStyle name="40% - Accent4 21 4" xfId="3260"/>
    <cellStyle name="40% - Accent4 21 5" xfId="3261"/>
    <cellStyle name="40% - Accent4 21 6" xfId="3262"/>
    <cellStyle name="40% - Accent4 21 7" xfId="3263"/>
    <cellStyle name="40% - Accent4 22" xfId="3264"/>
    <cellStyle name="40% - Accent4 22 2" xfId="3265"/>
    <cellStyle name="40% - Accent4 22 2 2" xfId="3266"/>
    <cellStyle name="40% - Accent4 22 2 3" xfId="3267"/>
    <cellStyle name="40% - Accent4 22 2 4" xfId="3268"/>
    <cellStyle name="40% - Accent4 22 2 5" xfId="3269"/>
    <cellStyle name="40% - Accent4 22 2 6" xfId="3270"/>
    <cellStyle name="40% - Accent4 22 2 7" xfId="3271"/>
    <cellStyle name="40% - Accent4 22 3" xfId="3272"/>
    <cellStyle name="40% - Accent4 22 4" xfId="3273"/>
    <cellStyle name="40% - Accent4 22 5" xfId="3274"/>
    <cellStyle name="40% - Accent4 22 6" xfId="3275"/>
    <cellStyle name="40% - Accent4 22 7" xfId="3276"/>
    <cellStyle name="40% - Accent4 23" xfId="3277"/>
    <cellStyle name="40% - Accent4 23 2" xfId="3278"/>
    <cellStyle name="40% - Accent4 23 2 2" xfId="3279"/>
    <cellStyle name="40% - Accent4 23 2 2 2" xfId="3280"/>
    <cellStyle name="40% - Accent4 23 2 2 3" xfId="3281"/>
    <cellStyle name="40% - Accent4 23 2 3" xfId="3282"/>
    <cellStyle name="40% - Accent4 23 2 3 2" xfId="3283"/>
    <cellStyle name="40% - Accent4 23 2 3 3" xfId="3284"/>
    <cellStyle name="40% - Accent4 23 2 4" xfId="3285"/>
    <cellStyle name="40% - Accent4 23 2 4 2" xfId="3286"/>
    <cellStyle name="40% - Accent4 23 2 4 3" xfId="3287"/>
    <cellStyle name="40% - Accent4 23 2 5" xfId="3288"/>
    <cellStyle name="40% - Accent4 23 2 5 2" xfId="3289"/>
    <cellStyle name="40% - Accent4 23 2 5 3" xfId="3290"/>
    <cellStyle name="40% - Accent4 23 2 6" xfId="3291"/>
    <cellStyle name="40% - Accent4 23 2 6 2" xfId="3292"/>
    <cellStyle name="40% - Accent4 23 2 6 3" xfId="3293"/>
    <cellStyle name="40% - Accent4 23 2 7" xfId="3294"/>
    <cellStyle name="40% - Accent4 23 2 7 2" xfId="3295"/>
    <cellStyle name="40% - Accent4 23 2 7 3" xfId="3296"/>
    <cellStyle name="40% - Accent4 23 3" xfId="3297"/>
    <cellStyle name="40% - Accent4 23 4" xfId="3298"/>
    <cellStyle name="40% - Accent4 23 5" xfId="3299"/>
    <cellStyle name="40% - Accent4 23 6" xfId="3300"/>
    <cellStyle name="40% - Accent4 23 7" xfId="3301"/>
    <cellStyle name="40% - Accent4 23 8" xfId="3302"/>
    <cellStyle name="40% - Accent4 23 9" xfId="3303"/>
    <cellStyle name="40% - Accent4 24" xfId="3304"/>
    <cellStyle name="40% - Accent4 25" xfId="3305"/>
    <cellStyle name="40% - Accent4 26" xfId="3306"/>
    <cellStyle name="40% - Accent4 27" xfId="3307"/>
    <cellStyle name="40% - Accent4 28" xfId="3308"/>
    <cellStyle name="40% - Accent4 29" xfId="3309"/>
    <cellStyle name="40% - Accent4 3" xfId="3310"/>
    <cellStyle name="40% - Accent4 3 10" xfId="3311"/>
    <cellStyle name="40% - Accent4 3 11" xfId="3312"/>
    <cellStyle name="40% - Accent4 3 12" xfId="3313"/>
    <cellStyle name="40% - Accent4 3 13" xfId="3314"/>
    <cellStyle name="40% - Accent4 3 14" xfId="3315"/>
    <cellStyle name="40% - Accent4 3 15" xfId="3316"/>
    <cellStyle name="40% - Accent4 3 2" xfId="3317"/>
    <cellStyle name="40% - Accent4 3 3" xfId="3318"/>
    <cellStyle name="40% - Accent4 3 4" xfId="3319"/>
    <cellStyle name="40% - Accent4 3 5" xfId="3320"/>
    <cellStyle name="40% - Accent4 3 6" xfId="3321"/>
    <cellStyle name="40% - Accent4 3 7" xfId="3322"/>
    <cellStyle name="40% - Accent4 3 8" xfId="3323"/>
    <cellStyle name="40% - Accent4 3 9" xfId="3324"/>
    <cellStyle name="40% - Accent4 30" xfId="3325"/>
    <cellStyle name="40% - Accent4 31" xfId="3326"/>
    <cellStyle name="40% - Accent4 32" xfId="3327"/>
    <cellStyle name="40% - Accent4 33" xfId="3328"/>
    <cellStyle name="40% - Accent4 34" xfId="3329"/>
    <cellStyle name="40% - Accent4 35" xfId="3330"/>
    <cellStyle name="40% - Accent4 36" xfId="3331"/>
    <cellStyle name="40% - Accent4 37" xfId="3332"/>
    <cellStyle name="40% - Accent4 38" xfId="3333"/>
    <cellStyle name="40% - Accent4 39" xfId="3334"/>
    <cellStyle name="40% - Accent4 4" xfId="3335"/>
    <cellStyle name="40% - Accent4 4 10" xfId="3336"/>
    <cellStyle name="40% - Accent4 4 11" xfId="3337"/>
    <cellStyle name="40% - Accent4 4 12" xfId="3338"/>
    <cellStyle name="40% - Accent4 4 13" xfId="3339"/>
    <cellStyle name="40% - Accent4 4 14" xfId="3340"/>
    <cellStyle name="40% - Accent4 4 2" xfId="3341"/>
    <cellStyle name="40% - Accent4 4 3" xfId="3342"/>
    <cellStyle name="40% - Accent4 4 4" xfId="3343"/>
    <cellStyle name="40% - Accent4 4 5" xfId="3344"/>
    <cellStyle name="40% - Accent4 4 6" xfId="3345"/>
    <cellStyle name="40% - Accent4 4 7" xfId="3346"/>
    <cellStyle name="40% - Accent4 4 8" xfId="3347"/>
    <cellStyle name="40% - Accent4 4 9" xfId="3348"/>
    <cellStyle name="40% - Accent4 40" xfId="3349"/>
    <cellStyle name="40% - Accent4 41" xfId="3350"/>
    <cellStyle name="40% - Accent4 42" xfId="3351"/>
    <cellStyle name="40% - Accent4 43" xfId="3352"/>
    <cellStyle name="40% - Accent4 44" xfId="3353"/>
    <cellStyle name="40% - Accent4 45" xfId="3354"/>
    <cellStyle name="40% - Accent4 46" xfId="3355"/>
    <cellStyle name="40% - Accent4 47" xfId="3356"/>
    <cellStyle name="40% - Accent4 48" xfId="3357"/>
    <cellStyle name="40% - Accent4 49" xfId="3358"/>
    <cellStyle name="40% - Accent4 5" xfId="3359"/>
    <cellStyle name="40% - Accent4 5 10" xfId="3360"/>
    <cellStyle name="40% - Accent4 5 11" xfId="3361"/>
    <cellStyle name="40% - Accent4 5 12" xfId="3362"/>
    <cellStyle name="40% - Accent4 5 13" xfId="3363"/>
    <cellStyle name="40% - Accent4 5 2" xfId="3364"/>
    <cellStyle name="40% - Accent4 5 3" xfId="3365"/>
    <cellStyle name="40% - Accent4 5 4" xfId="3366"/>
    <cellStyle name="40% - Accent4 5 5" xfId="3367"/>
    <cellStyle name="40% - Accent4 5 6" xfId="3368"/>
    <cellStyle name="40% - Accent4 5 7" xfId="3369"/>
    <cellStyle name="40% - Accent4 5 8" xfId="3370"/>
    <cellStyle name="40% - Accent4 5 9" xfId="3371"/>
    <cellStyle name="40% - Accent4 50" xfId="3372"/>
    <cellStyle name="40% - Accent4 51" xfId="3373"/>
    <cellStyle name="40% - Accent4 52" xfId="3374"/>
    <cellStyle name="40% - Accent4 53" xfId="3375"/>
    <cellStyle name="40% - Accent4 54" xfId="3376"/>
    <cellStyle name="40% - Accent4 55" xfId="3377"/>
    <cellStyle name="40% - Accent4 56" xfId="3378"/>
    <cellStyle name="40% - Accent4 57" xfId="3379"/>
    <cellStyle name="40% - Accent4 58" xfId="3380"/>
    <cellStyle name="40% - Accent4 59" xfId="3381"/>
    <cellStyle name="40% - Accent4 6" xfId="3382"/>
    <cellStyle name="40% - Accent4 6 10" xfId="3383"/>
    <cellStyle name="40% - Accent4 6 11" xfId="3384"/>
    <cellStyle name="40% - Accent4 6 12" xfId="3385"/>
    <cellStyle name="40% - Accent4 6 13" xfId="3386"/>
    <cellStyle name="40% - Accent4 6 2" xfId="3387"/>
    <cellStyle name="40% - Accent4 6 3" xfId="3388"/>
    <cellStyle name="40% - Accent4 6 4" xfId="3389"/>
    <cellStyle name="40% - Accent4 6 5" xfId="3390"/>
    <cellStyle name="40% - Accent4 6 6" xfId="3391"/>
    <cellStyle name="40% - Accent4 6 7" xfId="3392"/>
    <cellStyle name="40% - Accent4 6 8" xfId="3393"/>
    <cellStyle name="40% - Accent4 6 9" xfId="3394"/>
    <cellStyle name="40% - Accent4 60" xfId="3395"/>
    <cellStyle name="40% - Accent4 61" xfId="3396"/>
    <cellStyle name="40% - Accent4 62" xfId="3397"/>
    <cellStyle name="40% - Accent4 63" xfId="3398"/>
    <cellStyle name="40% - Accent4 64" xfId="3399"/>
    <cellStyle name="40% - Accent4 65" xfId="3400"/>
    <cellStyle name="40% - Accent4 66" xfId="3401"/>
    <cellStyle name="40% - Accent4 67" xfId="3402"/>
    <cellStyle name="40% - Accent4 68" xfId="3403"/>
    <cellStyle name="40% - Accent4 69" xfId="3404"/>
    <cellStyle name="40% - Accent4 7" xfId="3405"/>
    <cellStyle name="40% - Accent4 7 10" xfId="3406"/>
    <cellStyle name="40% - Accent4 7 11" xfId="3407"/>
    <cellStyle name="40% - Accent4 7 12" xfId="3408"/>
    <cellStyle name="40% - Accent4 7 13" xfId="3409"/>
    <cellStyle name="40% - Accent4 7 2" xfId="3410"/>
    <cellStyle name="40% - Accent4 7 3" xfId="3411"/>
    <cellStyle name="40% - Accent4 7 4" xfId="3412"/>
    <cellStyle name="40% - Accent4 7 5" xfId="3413"/>
    <cellStyle name="40% - Accent4 7 6" xfId="3414"/>
    <cellStyle name="40% - Accent4 7 7" xfId="3415"/>
    <cellStyle name="40% - Accent4 7 8" xfId="3416"/>
    <cellStyle name="40% - Accent4 7 9" xfId="3417"/>
    <cellStyle name="40% - Accent4 70" xfId="3418"/>
    <cellStyle name="40% - Accent4 71" xfId="3419"/>
    <cellStyle name="40% - Accent4 72" xfId="3420"/>
    <cellStyle name="40% - Accent4 8" xfId="3421"/>
    <cellStyle name="40% - Accent4 8 10" xfId="3422"/>
    <cellStyle name="40% - Accent4 8 11" xfId="3423"/>
    <cellStyle name="40% - Accent4 8 12" xfId="3424"/>
    <cellStyle name="40% - Accent4 8 13" xfId="3425"/>
    <cellStyle name="40% - Accent4 8 2" xfId="3426"/>
    <cellStyle name="40% - Accent4 8 3" xfId="3427"/>
    <cellStyle name="40% - Accent4 8 4" xfId="3428"/>
    <cellStyle name="40% - Accent4 8 5" xfId="3429"/>
    <cellStyle name="40% - Accent4 8 6" xfId="3430"/>
    <cellStyle name="40% - Accent4 8 7" xfId="3431"/>
    <cellStyle name="40% - Accent4 8 8" xfId="3432"/>
    <cellStyle name="40% - Accent4 8 9" xfId="3433"/>
    <cellStyle name="40% - Accent4 9" xfId="3434"/>
    <cellStyle name="40% - Accent4 9 2" xfId="3435"/>
    <cellStyle name="40% - Accent4 9 2 2" xfId="3436"/>
    <cellStyle name="40% - Accent4 9 2 3" xfId="3437"/>
    <cellStyle name="40% - Accent4 9 2 4" xfId="3438"/>
    <cellStyle name="40% - Accent4 9 2 5" xfId="3439"/>
    <cellStyle name="40% - Accent4 9 2 6" xfId="3440"/>
    <cellStyle name="40% - Accent4 9 2 7" xfId="3441"/>
    <cellStyle name="40% - Accent4 9 3" xfId="3442"/>
    <cellStyle name="40% - Accent4 9 4" xfId="3443"/>
    <cellStyle name="40% - Accent4 9 5" xfId="3444"/>
    <cellStyle name="40% - Accent4 9 6" xfId="3445"/>
    <cellStyle name="40% - Accent4 9 7" xfId="3446"/>
    <cellStyle name="40% - Accent5" xfId="30319" builtinId="47" customBuiltin="1"/>
    <cellStyle name="40% - Accent5 10" xfId="3447"/>
    <cellStyle name="40% - Accent5 11" xfId="3448"/>
    <cellStyle name="40% - Accent5 12" xfId="3449"/>
    <cellStyle name="40% - Accent5 13" xfId="3450"/>
    <cellStyle name="40% - Accent5 14" xfId="3451"/>
    <cellStyle name="40% - Accent5 15" xfId="3452"/>
    <cellStyle name="40% - Accent5 16" xfId="3453"/>
    <cellStyle name="40% - Accent5 17" xfId="3454"/>
    <cellStyle name="40% - Accent5 18" xfId="3455"/>
    <cellStyle name="40% - Accent5 19" xfId="3456"/>
    <cellStyle name="40% - Accent5 2" xfId="3457"/>
    <cellStyle name="40% - Accent5 2 2" xfId="3458"/>
    <cellStyle name="40% - Accent5 2 3" xfId="3459"/>
    <cellStyle name="40% - Accent5 2 4" xfId="3460"/>
    <cellStyle name="40% - Accent5 2 5" xfId="3461"/>
    <cellStyle name="40% - Accent5 2 6" xfId="3462"/>
    <cellStyle name="40% - Accent5 2 7" xfId="3463"/>
    <cellStyle name="40% - Accent5 2 8" xfId="3464"/>
    <cellStyle name="40% - Accent5 20" xfId="3465"/>
    <cellStyle name="40% - Accent5 21" xfId="3466"/>
    <cellStyle name="40% - Accent5 22" xfId="3467"/>
    <cellStyle name="40% - Accent5 23" xfId="3468"/>
    <cellStyle name="40% - Accent5 23 2" xfId="3469"/>
    <cellStyle name="40% - Accent5 23 2 2" xfId="3470"/>
    <cellStyle name="40% - Accent5 23 2 2 2" xfId="3471"/>
    <cellStyle name="40% - Accent5 23 2 2 3" xfId="3472"/>
    <cellStyle name="40% - Accent5 23 2 3" xfId="3473"/>
    <cellStyle name="40% - Accent5 23 2 3 2" xfId="3474"/>
    <cellStyle name="40% - Accent5 23 2 3 3" xfId="3475"/>
    <cellStyle name="40% - Accent5 23 2 4" xfId="3476"/>
    <cellStyle name="40% - Accent5 23 2 4 2" xfId="3477"/>
    <cellStyle name="40% - Accent5 23 2 4 3" xfId="3478"/>
    <cellStyle name="40% - Accent5 23 2 5" xfId="3479"/>
    <cellStyle name="40% - Accent5 23 2 5 2" xfId="3480"/>
    <cellStyle name="40% - Accent5 23 2 5 3" xfId="3481"/>
    <cellStyle name="40% - Accent5 23 2 6" xfId="3482"/>
    <cellStyle name="40% - Accent5 23 2 6 2" xfId="3483"/>
    <cellStyle name="40% - Accent5 23 2 6 3" xfId="3484"/>
    <cellStyle name="40% - Accent5 23 2 7" xfId="3485"/>
    <cellStyle name="40% - Accent5 23 2 7 2" xfId="3486"/>
    <cellStyle name="40% - Accent5 23 2 7 3" xfId="3487"/>
    <cellStyle name="40% - Accent5 23 3" xfId="3488"/>
    <cellStyle name="40% - Accent5 23 4" xfId="3489"/>
    <cellStyle name="40% - Accent5 23 5" xfId="3490"/>
    <cellStyle name="40% - Accent5 23 6" xfId="3491"/>
    <cellStyle name="40% - Accent5 23 7" xfId="3492"/>
    <cellStyle name="40% - Accent5 23 8" xfId="3493"/>
    <cellStyle name="40% - Accent5 23 9" xfId="3494"/>
    <cellStyle name="40% - Accent5 24" xfId="3495"/>
    <cellStyle name="40% - Accent5 25" xfId="3496"/>
    <cellStyle name="40% - Accent5 26" xfId="3497"/>
    <cellStyle name="40% - Accent5 27" xfId="3498"/>
    <cellStyle name="40% - Accent5 28" xfId="3499"/>
    <cellStyle name="40% - Accent5 29" xfId="3500"/>
    <cellStyle name="40% - Accent5 3" xfId="3501"/>
    <cellStyle name="40% - Accent5 3 2" xfId="3502"/>
    <cellStyle name="40% - Accent5 3 3" xfId="3503"/>
    <cellStyle name="40% - Accent5 3 4" xfId="3504"/>
    <cellStyle name="40% - Accent5 3 5" xfId="3505"/>
    <cellStyle name="40% - Accent5 3 6" xfId="3506"/>
    <cellStyle name="40% - Accent5 3 7" xfId="3507"/>
    <cellStyle name="40% - Accent5 3 8" xfId="3508"/>
    <cellStyle name="40% - Accent5 30" xfId="3509"/>
    <cellStyle name="40% - Accent5 31" xfId="3510"/>
    <cellStyle name="40% - Accent5 32" xfId="3511"/>
    <cellStyle name="40% - Accent5 33" xfId="3512"/>
    <cellStyle name="40% - Accent5 34" xfId="3513"/>
    <cellStyle name="40% - Accent5 35" xfId="3514"/>
    <cellStyle name="40% - Accent5 36" xfId="3515"/>
    <cellStyle name="40% - Accent5 37" xfId="3516"/>
    <cellStyle name="40% - Accent5 38" xfId="3517"/>
    <cellStyle name="40% - Accent5 39" xfId="3518"/>
    <cellStyle name="40% - Accent5 4" xfId="3519"/>
    <cellStyle name="40% - Accent5 4 2" xfId="3520"/>
    <cellStyle name="40% - Accent5 4 3" xfId="3521"/>
    <cellStyle name="40% - Accent5 4 4" xfId="3522"/>
    <cellStyle name="40% - Accent5 4 5" xfId="3523"/>
    <cellStyle name="40% - Accent5 4 6" xfId="3524"/>
    <cellStyle name="40% - Accent5 4 7" xfId="3525"/>
    <cellStyle name="40% - Accent5 4 8" xfId="3526"/>
    <cellStyle name="40% - Accent5 40" xfId="3527"/>
    <cellStyle name="40% - Accent5 41" xfId="3528"/>
    <cellStyle name="40% - Accent5 42" xfId="3529"/>
    <cellStyle name="40% - Accent5 43" xfId="3530"/>
    <cellStyle name="40% - Accent5 44" xfId="3531"/>
    <cellStyle name="40% - Accent5 45" xfId="3532"/>
    <cellStyle name="40% - Accent5 46" xfId="3533"/>
    <cellStyle name="40% - Accent5 47" xfId="3534"/>
    <cellStyle name="40% - Accent5 48" xfId="3535"/>
    <cellStyle name="40% - Accent5 49" xfId="3536"/>
    <cellStyle name="40% - Accent5 5" xfId="3537"/>
    <cellStyle name="40% - Accent5 5 2" xfId="3538"/>
    <cellStyle name="40% - Accent5 5 3" xfId="3539"/>
    <cellStyle name="40% - Accent5 5 4" xfId="3540"/>
    <cellStyle name="40% - Accent5 5 5" xfId="3541"/>
    <cellStyle name="40% - Accent5 5 6" xfId="3542"/>
    <cellStyle name="40% - Accent5 5 7" xfId="3543"/>
    <cellStyle name="40% - Accent5 50" xfId="3544"/>
    <cellStyle name="40% - Accent5 51" xfId="3545"/>
    <cellStyle name="40% - Accent5 52" xfId="3546"/>
    <cellStyle name="40% - Accent5 53" xfId="3547"/>
    <cellStyle name="40% - Accent5 54" xfId="3548"/>
    <cellStyle name="40% - Accent5 55" xfId="3549"/>
    <cellStyle name="40% - Accent5 56" xfId="3550"/>
    <cellStyle name="40% - Accent5 57" xfId="3551"/>
    <cellStyle name="40% - Accent5 58" xfId="3552"/>
    <cellStyle name="40% - Accent5 59" xfId="3553"/>
    <cellStyle name="40% - Accent5 6" xfId="3554"/>
    <cellStyle name="40% - Accent5 6 2" xfId="3555"/>
    <cellStyle name="40% - Accent5 6 3" xfId="3556"/>
    <cellStyle name="40% - Accent5 6 4" xfId="3557"/>
    <cellStyle name="40% - Accent5 6 5" xfId="3558"/>
    <cellStyle name="40% - Accent5 6 6" xfId="3559"/>
    <cellStyle name="40% - Accent5 6 7" xfId="3560"/>
    <cellStyle name="40% - Accent5 60" xfId="3561"/>
    <cellStyle name="40% - Accent5 61" xfId="3562"/>
    <cellStyle name="40% - Accent5 62" xfId="3563"/>
    <cellStyle name="40% - Accent5 63" xfId="3564"/>
    <cellStyle name="40% - Accent5 64" xfId="3565"/>
    <cellStyle name="40% - Accent5 65" xfId="3566"/>
    <cellStyle name="40% - Accent5 66" xfId="3567"/>
    <cellStyle name="40% - Accent5 67" xfId="3568"/>
    <cellStyle name="40% - Accent5 68" xfId="3569"/>
    <cellStyle name="40% - Accent5 69" xfId="3570"/>
    <cellStyle name="40% - Accent5 7" xfId="3571"/>
    <cellStyle name="40% - Accent5 7 2" xfId="3572"/>
    <cellStyle name="40% - Accent5 7 3" xfId="3573"/>
    <cellStyle name="40% - Accent5 7 4" xfId="3574"/>
    <cellStyle name="40% - Accent5 7 5" xfId="3575"/>
    <cellStyle name="40% - Accent5 7 6" xfId="3576"/>
    <cellStyle name="40% - Accent5 7 7" xfId="3577"/>
    <cellStyle name="40% - Accent5 70" xfId="3578"/>
    <cellStyle name="40% - Accent5 71" xfId="3579"/>
    <cellStyle name="40% - Accent5 72" xfId="3580"/>
    <cellStyle name="40% - Accent5 8" xfId="3581"/>
    <cellStyle name="40% - Accent5 8 2" xfId="3582"/>
    <cellStyle name="40% - Accent5 8 3" xfId="3583"/>
    <cellStyle name="40% - Accent5 8 4" xfId="3584"/>
    <cellStyle name="40% - Accent5 8 5" xfId="3585"/>
    <cellStyle name="40% - Accent5 8 6" xfId="3586"/>
    <cellStyle name="40% - Accent5 8 7" xfId="3587"/>
    <cellStyle name="40% - Accent5 9" xfId="3588"/>
    <cellStyle name="40% - Accent6" xfId="30323" builtinId="51" customBuiltin="1"/>
    <cellStyle name="40% - Accent6 10" xfId="3589"/>
    <cellStyle name="40% - Accent6 10 2" xfId="3590"/>
    <cellStyle name="40% - Accent6 10 2 2" xfId="3591"/>
    <cellStyle name="40% - Accent6 10 2 3" xfId="3592"/>
    <cellStyle name="40% - Accent6 10 2 4" xfId="3593"/>
    <cellStyle name="40% - Accent6 10 2 5" xfId="3594"/>
    <cellStyle name="40% - Accent6 10 2 6" xfId="3595"/>
    <cellStyle name="40% - Accent6 10 2 7" xfId="3596"/>
    <cellStyle name="40% - Accent6 10 3" xfId="3597"/>
    <cellStyle name="40% - Accent6 10 4" xfId="3598"/>
    <cellStyle name="40% - Accent6 10 5" xfId="3599"/>
    <cellStyle name="40% - Accent6 10 6" xfId="3600"/>
    <cellStyle name="40% - Accent6 10 7" xfId="3601"/>
    <cellStyle name="40% - Accent6 11" xfId="3602"/>
    <cellStyle name="40% - Accent6 11 2" xfId="3603"/>
    <cellStyle name="40% - Accent6 11 2 2" xfId="3604"/>
    <cellStyle name="40% - Accent6 11 2 3" xfId="3605"/>
    <cellStyle name="40% - Accent6 11 2 4" xfId="3606"/>
    <cellStyle name="40% - Accent6 11 2 5" xfId="3607"/>
    <cellStyle name="40% - Accent6 11 2 6" xfId="3608"/>
    <cellStyle name="40% - Accent6 11 2 7" xfId="3609"/>
    <cellStyle name="40% - Accent6 11 3" xfId="3610"/>
    <cellStyle name="40% - Accent6 11 4" xfId="3611"/>
    <cellStyle name="40% - Accent6 11 5" xfId="3612"/>
    <cellStyle name="40% - Accent6 11 6" xfId="3613"/>
    <cellStyle name="40% - Accent6 11 7" xfId="3614"/>
    <cellStyle name="40% - Accent6 12" xfId="3615"/>
    <cellStyle name="40% - Accent6 12 2" xfId="3616"/>
    <cellStyle name="40% - Accent6 12 2 2" xfId="3617"/>
    <cellStyle name="40% - Accent6 12 2 3" xfId="3618"/>
    <cellStyle name="40% - Accent6 12 2 4" xfId="3619"/>
    <cellStyle name="40% - Accent6 12 2 5" xfId="3620"/>
    <cellStyle name="40% - Accent6 12 2 6" xfId="3621"/>
    <cellStyle name="40% - Accent6 12 2 7" xfId="3622"/>
    <cellStyle name="40% - Accent6 12 3" xfId="3623"/>
    <cellStyle name="40% - Accent6 12 4" xfId="3624"/>
    <cellStyle name="40% - Accent6 12 5" xfId="3625"/>
    <cellStyle name="40% - Accent6 12 6" xfId="3626"/>
    <cellStyle name="40% - Accent6 12 7" xfId="3627"/>
    <cellStyle name="40% - Accent6 13" xfId="3628"/>
    <cellStyle name="40% - Accent6 13 2" xfId="3629"/>
    <cellStyle name="40% - Accent6 13 2 2" xfId="3630"/>
    <cellStyle name="40% - Accent6 13 2 3" xfId="3631"/>
    <cellStyle name="40% - Accent6 13 2 4" xfId="3632"/>
    <cellStyle name="40% - Accent6 13 2 5" xfId="3633"/>
    <cellStyle name="40% - Accent6 13 2 6" xfId="3634"/>
    <cellStyle name="40% - Accent6 13 2 7" xfId="3635"/>
    <cellStyle name="40% - Accent6 13 3" xfId="3636"/>
    <cellStyle name="40% - Accent6 13 4" xfId="3637"/>
    <cellStyle name="40% - Accent6 13 5" xfId="3638"/>
    <cellStyle name="40% - Accent6 13 6" xfId="3639"/>
    <cellStyle name="40% - Accent6 13 7" xfId="3640"/>
    <cellStyle name="40% - Accent6 14" xfId="3641"/>
    <cellStyle name="40% - Accent6 14 2" xfId="3642"/>
    <cellStyle name="40% - Accent6 14 2 2" xfId="3643"/>
    <cellStyle name="40% - Accent6 14 2 3" xfId="3644"/>
    <cellStyle name="40% - Accent6 14 2 4" xfId="3645"/>
    <cellStyle name="40% - Accent6 14 2 5" xfId="3646"/>
    <cellStyle name="40% - Accent6 14 2 6" xfId="3647"/>
    <cellStyle name="40% - Accent6 14 2 7" xfId="3648"/>
    <cellStyle name="40% - Accent6 14 3" xfId="3649"/>
    <cellStyle name="40% - Accent6 14 4" xfId="3650"/>
    <cellStyle name="40% - Accent6 14 5" xfId="3651"/>
    <cellStyle name="40% - Accent6 14 6" xfId="3652"/>
    <cellStyle name="40% - Accent6 14 7" xfId="3653"/>
    <cellStyle name="40% - Accent6 15" xfId="3654"/>
    <cellStyle name="40% - Accent6 15 2" xfId="3655"/>
    <cellStyle name="40% - Accent6 15 2 2" xfId="3656"/>
    <cellStyle name="40% - Accent6 15 2 3" xfId="3657"/>
    <cellStyle name="40% - Accent6 15 2 4" xfId="3658"/>
    <cellStyle name="40% - Accent6 15 2 5" xfId="3659"/>
    <cellStyle name="40% - Accent6 15 2 6" xfId="3660"/>
    <cellStyle name="40% - Accent6 15 2 7" xfId="3661"/>
    <cellStyle name="40% - Accent6 15 3" xfId="3662"/>
    <cellStyle name="40% - Accent6 15 4" xfId="3663"/>
    <cellStyle name="40% - Accent6 15 5" xfId="3664"/>
    <cellStyle name="40% - Accent6 15 6" xfId="3665"/>
    <cellStyle name="40% - Accent6 15 7" xfId="3666"/>
    <cellStyle name="40% - Accent6 16" xfId="3667"/>
    <cellStyle name="40% - Accent6 16 2" xfId="3668"/>
    <cellStyle name="40% - Accent6 16 2 2" xfId="3669"/>
    <cellStyle name="40% - Accent6 16 2 3" xfId="3670"/>
    <cellStyle name="40% - Accent6 16 2 4" xfId="3671"/>
    <cellStyle name="40% - Accent6 16 2 5" xfId="3672"/>
    <cellStyle name="40% - Accent6 16 2 6" xfId="3673"/>
    <cellStyle name="40% - Accent6 16 2 7" xfId="3674"/>
    <cellStyle name="40% - Accent6 16 3" xfId="3675"/>
    <cellStyle name="40% - Accent6 16 4" xfId="3676"/>
    <cellStyle name="40% - Accent6 16 5" xfId="3677"/>
    <cellStyle name="40% - Accent6 16 6" xfId="3678"/>
    <cellStyle name="40% - Accent6 16 7" xfId="3679"/>
    <cellStyle name="40% - Accent6 17" xfId="3680"/>
    <cellStyle name="40% - Accent6 17 2" xfId="3681"/>
    <cellStyle name="40% - Accent6 17 2 2" xfId="3682"/>
    <cellStyle name="40% - Accent6 17 2 3" xfId="3683"/>
    <cellStyle name="40% - Accent6 17 2 4" xfId="3684"/>
    <cellStyle name="40% - Accent6 17 2 5" xfId="3685"/>
    <cellStyle name="40% - Accent6 17 2 6" xfId="3686"/>
    <cellStyle name="40% - Accent6 17 2 7" xfId="3687"/>
    <cellStyle name="40% - Accent6 17 3" xfId="3688"/>
    <cellStyle name="40% - Accent6 17 4" xfId="3689"/>
    <cellStyle name="40% - Accent6 17 5" xfId="3690"/>
    <cellStyle name="40% - Accent6 17 6" xfId="3691"/>
    <cellStyle name="40% - Accent6 17 7" xfId="3692"/>
    <cellStyle name="40% - Accent6 18" xfId="3693"/>
    <cellStyle name="40% - Accent6 18 2" xfId="3694"/>
    <cellStyle name="40% - Accent6 18 2 2" xfId="3695"/>
    <cellStyle name="40% - Accent6 18 2 3" xfId="3696"/>
    <cellStyle name="40% - Accent6 18 2 4" xfId="3697"/>
    <cellStyle name="40% - Accent6 18 2 5" xfId="3698"/>
    <cellStyle name="40% - Accent6 18 2 6" xfId="3699"/>
    <cellStyle name="40% - Accent6 18 2 7" xfId="3700"/>
    <cellStyle name="40% - Accent6 18 3" xfId="3701"/>
    <cellStyle name="40% - Accent6 18 4" xfId="3702"/>
    <cellStyle name="40% - Accent6 18 5" xfId="3703"/>
    <cellStyle name="40% - Accent6 18 6" xfId="3704"/>
    <cellStyle name="40% - Accent6 18 7" xfId="3705"/>
    <cellStyle name="40% - Accent6 19" xfId="3706"/>
    <cellStyle name="40% - Accent6 19 2" xfId="3707"/>
    <cellStyle name="40% - Accent6 19 2 2" xfId="3708"/>
    <cellStyle name="40% - Accent6 19 2 3" xfId="3709"/>
    <cellStyle name="40% - Accent6 19 2 4" xfId="3710"/>
    <cellStyle name="40% - Accent6 19 2 5" xfId="3711"/>
    <cellStyle name="40% - Accent6 19 2 6" xfId="3712"/>
    <cellStyle name="40% - Accent6 19 2 7" xfId="3713"/>
    <cellStyle name="40% - Accent6 19 3" xfId="3714"/>
    <cellStyle name="40% - Accent6 19 4" xfId="3715"/>
    <cellStyle name="40% - Accent6 19 5" xfId="3716"/>
    <cellStyle name="40% - Accent6 19 6" xfId="3717"/>
    <cellStyle name="40% - Accent6 19 7" xfId="3718"/>
    <cellStyle name="40% - Accent6 2" xfId="3719"/>
    <cellStyle name="40% - Accent6 2 10" xfId="3720"/>
    <cellStyle name="40% - Accent6 2 10 2" xfId="3721"/>
    <cellStyle name="40% - Accent6 2 11" xfId="3722"/>
    <cellStyle name="40% - Accent6 2 11 2" xfId="3723"/>
    <cellStyle name="40% - Accent6 2 12" xfId="3724"/>
    <cellStyle name="40% - Accent6 2 12 2" xfId="3725"/>
    <cellStyle name="40% - Accent6 2 13" xfId="3726"/>
    <cellStyle name="40% - Accent6 2 13 2" xfId="3727"/>
    <cellStyle name="40% - Accent6 2 14" xfId="3728"/>
    <cellStyle name="40% - Accent6 2 2" xfId="3729"/>
    <cellStyle name="40% - Accent6 2 3" xfId="3730"/>
    <cellStyle name="40% - Accent6 2 4" xfId="3731"/>
    <cellStyle name="40% - Accent6 2 5" xfId="3732"/>
    <cellStyle name="40% - Accent6 2 6" xfId="3733"/>
    <cellStyle name="40% - Accent6 2 7" xfId="3734"/>
    <cellStyle name="40% - Accent6 2 8" xfId="3735"/>
    <cellStyle name="40% - Accent6 2 9" xfId="3736"/>
    <cellStyle name="40% - Accent6 2 9 2" xfId="3737"/>
    <cellStyle name="40% - Accent6 20" xfId="3738"/>
    <cellStyle name="40% - Accent6 20 2" xfId="3739"/>
    <cellStyle name="40% - Accent6 20 2 2" xfId="3740"/>
    <cellStyle name="40% - Accent6 20 2 3" xfId="3741"/>
    <cellStyle name="40% - Accent6 20 2 4" xfId="3742"/>
    <cellStyle name="40% - Accent6 20 2 5" xfId="3743"/>
    <cellStyle name="40% - Accent6 20 2 6" xfId="3744"/>
    <cellStyle name="40% - Accent6 20 2 7" xfId="3745"/>
    <cellStyle name="40% - Accent6 20 3" xfId="3746"/>
    <cellStyle name="40% - Accent6 20 4" xfId="3747"/>
    <cellStyle name="40% - Accent6 20 5" xfId="3748"/>
    <cellStyle name="40% - Accent6 20 6" xfId="3749"/>
    <cellStyle name="40% - Accent6 20 7" xfId="3750"/>
    <cellStyle name="40% - Accent6 21" xfId="3751"/>
    <cellStyle name="40% - Accent6 21 2" xfId="3752"/>
    <cellStyle name="40% - Accent6 21 2 2" xfId="3753"/>
    <cellStyle name="40% - Accent6 21 2 3" xfId="3754"/>
    <cellStyle name="40% - Accent6 21 2 4" xfId="3755"/>
    <cellStyle name="40% - Accent6 21 2 5" xfId="3756"/>
    <cellStyle name="40% - Accent6 21 2 6" xfId="3757"/>
    <cellStyle name="40% - Accent6 21 2 7" xfId="3758"/>
    <cellStyle name="40% - Accent6 21 3" xfId="3759"/>
    <cellStyle name="40% - Accent6 21 4" xfId="3760"/>
    <cellStyle name="40% - Accent6 21 5" xfId="3761"/>
    <cellStyle name="40% - Accent6 21 6" xfId="3762"/>
    <cellStyle name="40% - Accent6 21 7" xfId="3763"/>
    <cellStyle name="40% - Accent6 22" xfId="3764"/>
    <cellStyle name="40% - Accent6 22 2" xfId="3765"/>
    <cellStyle name="40% - Accent6 22 2 2" xfId="3766"/>
    <cellStyle name="40% - Accent6 22 2 3" xfId="3767"/>
    <cellStyle name="40% - Accent6 22 2 4" xfId="3768"/>
    <cellStyle name="40% - Accent6 22 2 5" xfId="3769"/>
    <cellStyle name="40% - Accent6 22 2 6" xfId="3770"/>
    <cellStyle name="40% - Accent6 22 2 7" xfId="3771"/>
    <cellStyle name="40% - Accent6 22 3" xfId="3772"/>
    <cellStyle name="40% - Accent6 22 4" xfId="3773"/>
    <cellStyle name="40% - Accent6 22 5" xfId="3774"/>
    <cellStyle name="40% - Accent6 22 6" xfId="3775"/>
    <cellStyle name="40% - Accent6 22 7" xfId="3776"/>
    <cellStyle name="40% - Accent6 23" xfId="3777"/>
    <cellStyle name="40% - Accent6 23 2" xfId="3778"/>
    <cellStyle name="40% - Accent6 23 2 2" xfId="3779"/>
    <cellStyle name="40% - Accent6 23 2 2 2" xfId="3780"/>
    <cellStyle name="40% - Accent6 23 2 2 3" xfId="3781"/>
    <cellStyle name="40% - Accent6 23 2 3" xfId="3782"/>
    <cellStyle name="40% - Accent6 23 2 3 2" xfId="3783"/>
    <cellStyle name="40% - Accent6 23 2 3 3" xfId="3784"/>
    <cellStyle name="40% - Accent6 23 2 4" xfId="3785"/>
    <cellStyle name="40% - Accent6 23 2 4 2" xfId="3786"/>
    <cellStyle name="40% - Accent6 23 2 4 3" xfId="3787"/>
    <cellStyle name="40% - Accent6 23 2 5" xfId="3788"/>
    <cellStyle name="40% - Accent6 23 2 5 2" xfId="3789"/>
    <cellStyle name="40% - Accent6 23 2 5 3" xfId="3790"/>
    <cellStyle name="40% - Accent6 23 2 6" xfId="3791"/>
    <cellStyle name="40% - Accent6 23 2 6 2" xfId="3792"/>
    <cellStyle name="40% - Accent6 23 2 6 3" xfId="3793"/>
    <cellStyle name="40% - Accent6 23 2 7" xfId="3794"/>
    <cellStyle name="40% - Accent6 23 2 7 2" xfId="3795"/>
    <cellStyle name="40% - Accent6 23 2 7 3" xfId="3796"/>
    <cellStyle name="40% - Accent6 23 3" xfId="3797"/>
    <cellStyle name="40% - Accent6 23 4" xfId="3798"/>
    <cellStyle name="40% - Accent6 23 5" xfId="3799"/>
    <cellStyle name="40% - Accent6 23 6" xfId="3800"/>
    <cellStyle name="40% - Accent6 23 7" xfId="3801"/>
    <cellStyle name="40% - Accent6 23 8" xfId="3802"/>
    <cellStyle name="40% - Accent6 23 9" xfId="3803"/>
    <cellStyle name="40% - Accent6 24" xfId="3804"/>
    <cellStyle name="40% - Accent6 25" xfId="3805"/>
    <cellStyle name="40% - Accent6 26" xfId="3806"/>
    <cellStyle name="40% - Accent6 27" xfId="3807"/>
    <cellStyle name="40% - Accent6 28" xfId="3808"/>
    <cellStyle name="40% - Accent6 29" xfId="3809"/>
    <cellStyle name="40% - Accent6 3" xfId="3810"/>
    <cellStyle name="40% - Accent6 3 10" xfId="3811"/>
    <cellStyle name="40% - Accent6 3 11" xfId="3812"/>
    <cellStyle name="40% - Accent6 3 12" xfId="3813"/>
    <cellStyle name="40% - Accent6 3 13" xfId="3814"/>
    <cellStyle name="40% - Accent6 3 14" xfId="3815"/>
    <cellStyle name="40% - Accent6 3 15" xfId="3816"/>
    <cellStyle name="40% - Accent6 3 2" xfId="3817"/>
    <cellStyle name="40% - Accent6 3 3" xfId="3818"/>
    <cellStyle name="40% - Accent6 3 4" xfId="3819"/>
    <cellStyle name="40% - Accent6 3 5" xfId="3820"/>
    <cellStyle name="40% - Accent6 3 6" xfId="3821"/>
    <cellStyle name="40% - Accent6 3 7" xfId="3822"/>
    <cellStyle name="40% - Accent6 3 8" xfId="3823"/>
    <cellStyle name="40% - Accent6 3 9" xfId="3824"/>
    <cellStyle name="40% - Accent6 30" xfId="3825"/>
    <cellStyle name="40% - Accent6 31" xfId="3826"/>
    <cellStyle name="40% - Accent6 32" xfId="3827"/>
    <cellStyle name="40% - Accent6 33" xfId="3828"/>
    <cellStyle name="40% - Accent6 34" xfId="3829"/>
    <cellStyle name="40% - Accent6 35" xfId="3830"/>
    <cellStyle name="40% - Accent6 36" xfId="3831"/>
    <cellStyle name="40% - Accent6 37" xfId="3832"/>
    <cellStyle name="40% - Accent6 38" xfId="3833"/>
    <cellStyle name="40% - Accent6 39" xfId="3834"/>
    <cellStyle name="40% - Accent6 4" xfId="3835"/>
    <cellStyle name="40% - Accent6 4 10" xfId="3836"/>
    <cellStyle name="40% - Accent6 4 11" xfId="3837"/>
    <cellStyle name="40% - Accent6 4 12" xfId="3838"/>
    <cellStyle name="40% - Accent6 4 13" xfId="3839"/>
    <cellStyle name="40% - Accent6 4 14" xfId="3840"/>
    <cellStyle name="40% - Accent6 4 2" xfId="3841"/>
    <cellStyle name="40% - Accent6 4 3" xfId="3842"/>
    <cellStyle name="40% - Accent6 4 4" xfId="3843"/>
    <cellStyle name="40% - Accent6 4 5" xfId="3844"/>
    <cellStyle name="40% - Accent6 4 6" xfId="3845"/>
    <cellStyle name="40% - Accent6 4 7" xfId="3846"/>
    <cellStyle name="40% - Accent6 4 8" xfId="3847"/>
    <cellStyle name="40% - Accent6 4 9" xfId="3848"/>
    <cellStyle name="40% - Accent6 40" xfId="3849"/>
    <cellStyle name="40% - Accent6 41" xfId="3850"/>
    <cellStyle name="40% - Accent6 42" xfId="3851"/>
    <cellStyle name="40% - Accent6 43" xfId="3852"/>
    <cellStyle name="40% - Accent6 44" xfId="3853"/>
    <cellStyle name="40% - Accent6 45" xfId="3854"/>
    <cellStyle name="40% - Accent6 46" xfId="3855"/>
    <cellStyle name="40% - Accent6 47" xfId="3856"/>
    <cellStyle name="40% - Accent6 48" xfId="3857"/>
    <cellStyle name="40% - Accent6 49" xfId="3858"/>
    <cellStyle name="40% - Accent6 5" xfId="3859"/>
    <cellStyle name="40% - Accent6 5 10" xfId="3860"/>
    <cellStyle name="40% - Accent6 5 11" xfId="3861"/>
    <cellStyle name="40% - Accent6 5 12" xfId="3862"/>
    <cellStyle name="40% - Accent6 5 13" xfId="3863"/>
    <cellStyle name="40% - Accent6 5 2" xfId="3864"/>
    <cellStyle name="40% - Accent6 5 3" xfId="3865"/>
    <cellStyle name="40% - Accent6 5 4" xfId="3866"/>
    <cellStyle name="40% - Accent6 5 5" xfId="3867"/>
    <cellStyle name="40% - Accent6 5 6" xfId="3868"/>
    <cellStyle name="40% - Accent6 5 7" xfId="3869"/>
    <cellStyle name="40% - Accent6 5 8" xfId="3870"/>
    <cellStyle name="40% - Accent6 5 9" xfId="3871"/>
    <cellStyle name="40% - Accent6 50" xfId="3872"/>
    <cellStyle name="40% - Accent6 51" xfId="3873"/>
    <cellStyle name="40% - Accent6 52" xfId="3874"/>
    <cellStyle name="40% - Accent6 53" xfId="3875"/>
    <cellStyle name="40% - Accent6 54" xfId="3876"/>
    <cellStyle name="40% - Accent6 55" xfId="3877"/>
    <cellStyle name="40% - Accent6 56" xfId="3878"/>
    <cellStyle name="40% - Accent6 57" xfId="3879"/>
    <cellStyle name="40% - Accent6 58" xfId="3880"/>
    <cellStyle name="40% - Accent6 59" xfId="3881"/>
    <cellStyle name="40% - Accent6 6" xfId="3882"/>
    <cellStyle name="40% - Accent6 6 10" xfId="3883"/>
    <cellStyle name="40% - Accent6 6 11" xfId="3884"/>
    <cellStyle name="40% - Accent6 6 12" xfId="3885"/>
    <cellStyle name="40% - Accent6 6 13" xfId="3886"/>
    <cellStyle name="40% - Accent6 6 2" xfId="3887"/>
    <cellStyle name="40% - Accent6 6 3" xfId="3888"/>
    <cellStyle name="40% - Accent6 6 4" xfId="3889"/>
    <cellStyle name="40% - Accent6 6 5" xfId="3890"/>
    <cellStyle name="40% - Accent6 6 6" xfId="3891"/>
    <cellStyle name="40% - Accent6 6 7" xfId="3892"/>
    <cellStyle name="40% - Accent6 6 8" xfId="3893"/>
    <cellStyle name="40% - Accent6 6 9" xfId="3894"/>
    <cellStyle name="40% - Accent6 60" xfId="3895"/>
    <cellStyle name="40% - Accent6 61" xfId="3896"/>
    <cellStyle name="40% - Accent6 62" xfId="3897"/>
    <cellStyle name="40% - Accent6 63" xfId="3898"/>
    <cellStyle name="40% - Accent6 64" xfId="3899"/>
    <cellStyle name="40% - Accent6 65" xfId="3900"/>
    <cellStyle name="40% - Accent6 66" xfId="3901"/>
    <cellStyle name="40% - Accent6 67" xfId="3902"/>
    <cellStyle name="40% - Accent6 68" xfId="3903"/>
    <cellStyle name="40% - Accent6 69" xfId="3904"/>
    <cellStyle name="40% - Accent6 7" xfId="3905"/>
    <cellStyle name="40% - Accent6 7 10" xfId="3906"/>
    <cellStyle name="40% - Accent6 7 11" xfId="3907"/>
    <cellStyle name="40% - Accent6 7 12" xfId="3908"/>
    <cellStyle name="40% - Accent6 7 13" xfId="3909"/>
    <cellStyle name="40% - Accent6 7 2" xfId="3910"/>
    <cellStyle name="40% - Accent6 7 3" xfId="3911"/>
    <cellStyle name="40% - Accent6 7 4" xfId="3912"/>
    <cellStyle name="40% - Accent6 7 5" xfId="3913"/>
    <cellStyle name="40% - Accent6 7 6" xfId="3914"/>
    <cellStyle name="40% - Accent6 7 7" xfId="3915"/>
    <cellStyle name="40% - Accent6 7 8" xfId="3916"/>
    <cellStyle name="40% - Accent6 7 9" xfId="3917"/>
    <cellStyle name="40% - Accent6 70" xfId="3918"/>
    <cellStyle name="40% - Accent6 71" xfId="3919"/>
    <cellStyle name="40% - Accent6 72" xfId="3920"/>
    <cellStyle name="40% - Accent6 8" xfId="3921"/>
    <cellStyle name="40% - Accent6 8 10" xfId="3922"/>
    <cellStyle name="40% - Accent6 8 11" xfId="3923"/>
    <cellStyle name="40% - Accent6 8 12" xfId="3924"/>
    <cellStyle name="40% - Accent6 8 13" xfId="3925"/>
    <cellStyle name="40% - Accent6 8 2" xfId="3926"/>
    <cellStyle name="40% - Accent6 8 3" xfId="3927"/>
    <cellStyle name="40% - Accent6 8 4" xfId="3928"/>
    <cellStyle name="40% - Accent6 8 5" xfId="3929"/>
    <cellStyle name="40% - Accent6 8 6" xfId="3930"/>
    <cellStyle name="40% - Accent6 8 7" xfId="3931"/>
    <cellStyle name="40% - Accent6 8 8" xfId="3932"/>
    <cellStyle name="40% - Accent6 8 9" xfId="3933"/>
    <cellStyle name="40% - Accent6 9" xfId="3934"/>
    <cellStyle name="40% - Accent6 9 2" xfId="3935"/>
    <cellStyle name="40% - Accent6 9 2 2" xfId="3936"/>
    <cellStyle name="40% - Accent6 9 2 3" xfId="3937"/>
    <cellStyle name="40% - Accent6 9 2 4" xfId="3938"/>
    <cellStyle name="40% - Accent6 9 2 5" xfId="3939"/>
    <cellStyle name="40% - Accent6 9 2 6" xfId="3940"/>
    <cellStyle name="40% - Accent6 9 2 7" xfId="3941"/>
    <cellStyle name="40% - Accent6 9 3" xfId="3942"/>
    <cellStyle name="40% - Accent6 9 4" xfId="3943"/>
    <cellStyle name="40% - Accent6 9 5" xfId="3944"/>
    <cellStyle name="40% - Accent6 9 6" xfId="3945"/>
    <cellStyle name="40% - Accent6 9 7" xfId="3946"/>
    <cellStyle name="60% - Accent1" xfId="30304" builtinId="32" customBuiltin="1"/>
    <cellStyle name="60% - Accent1 10" xfId="3947"/>
    <cellStyle name="60% - Accent1 10 2" xfId="3948"/>
    <cellStyle name="60% - Accent1 10 2 2" xfId="3949"/>
    <cellStyle name="60% - Accent1 10 2 3" xfId="3950"/>
    <cellStyle name="60% - Accent1 10 2 4" xfId="3951"/>
    <cellStyle name="60% - Accent1 10 2 5" xfId="3952"/>
    <cellStyle name="60% - Accent1 10 2 6" xfId="3953"/>
    <cellStyle name="60% - Accent1 10 2 7" xfId="3954"/>
    <cellStyle name="60% - Accent1 10 3" xfId="3955"/>
    <cellStyle name="60% - Accent1 10 4" xfId="3956"/>
    <cellStyle name="60% - Accent1 10 5" xfId="3957"/>
    <cellStyle name="60% - Accent1 10 6" xfId="3958"/>
    <cellStyle name="60% - Accent1 10 7" xfId="3959"/>
    <cellStyle name="60% - Accent1 11" xfId="3960"/>
    <cellStyle name="60% - Accent1 11 2" xfId="3961"/>
    <cellStyle name="60% - Accent1 11 2 2" xfId="3962"/>
    <cellStyle name="60% - Accent1 11 2 3" xfId="3963"/>
    <cellStyle name="60% - Accent1 11 2 4" xfId="3964"/>
    <cellStyle name="60% - Accent1 11 2 5" xfId="3965"/>
    <cellStyle name="60% - Accent1 11 2 6" xfId="3966"/>
    <cellStyle name="60% - Accent1 11 2 7" xfId="3967"/>
    <cellStyle name="60% - Accent1 11 3" xfId="3968"/>
    <cellStyle name="60% - Accent1 11 4" xfId="3969"/>
    <cellStyle name="60% - Accent1 11 5" xfId="3970"/>
    <cellStyle name="60% - Accent1 11 6" xfId="3971"/>
    <cellStyle name="60% - Accent1 11 7" xfId="3972"/>
    <cellStyle name="60% - Accent1 12" xfId="3973"/>
    <cellStyle name="60% - Accent1 12 2" xfId="3974"/>
    <cellStyle name="60% - Accent1 12 2 2" xfId="3975"/>
    <cellStyle name="60% - Accent1 12 2 3" xfId="3976"/>
    <cellStyle name="60% - Accent1 12 2 4" xfId="3977"/>
    <cellStyle name="60% - Accent1 12 2 5" xfId="3978"/>
    <cellStyle name="60% - Accent1 12 2 6" xfId="3979"/>
    <cellStyle name="60% - Accent1 12 2 7" xfId="3980"/>
    <cellStyle name="60% - Accent1 12 3" xfId="3981"/>
    <cellStyle name="60% - Accent1 12 4" xfId="3982"/>
    <cellStyle name="60% - Accent1 12 5" xfId="3983"/>
    <cellStyle name="60% - Accent1 12 6" xfId="3984"/>
    <cellStyle name="60% - Accent1 12 7" xfId="3985"/>
    <cellStyle name="60% - Accent1 13" xfId="3986"/>
    <cellStyle name="60% - Accent1 13 2" xfId="3987"/>
    <cellStyle name="60% - Accent1 13 2 2" xfId="3988"/>
    <cellStyle name="60% - Accent1 13 2 3" xfId="3989"/>
    <cellStyle name="60% - Accent1 13 2 4" xfId="3990"/>
    <cellStyle name="60% - Accent1 13 2 5" xfId="3991"/>
    <cellStyle name="60% - Accent1 13 2 6" xfId="3992"/>
    <cellStyle name="60% - Accent1 13 2 7" xfId="3993"/>
    <cellStyle name="60% - Accent1 13 3" xfId="3994"/>
    <cellStyle name="60% - Accent1 13 4" xfId="3995"/>
    <cellStyle name="60% - Accent1 13 5" xfId="3996"/>
    <cellStyle name="60% - Accent1 13 6" xfId="3997"/>
    <cellStyle name="60% - Accent1 13 7" xfId="3998"/>
    <cellStyle name="60% - Accent1 14" xfId="3999"/>
    <cellStyle name="60% - Accent1 14 2" xfId="4000"/>
    <cellStyle name="60% - Accent1 14 2 2" xfId="4001"/>
    <cellStyle name="60% - Accent1 14 2 3" xfId="4002"/>
    <cellStyle name="60% - Accent1 14 2 4" xfId="4003"/>
    <cellStyle name="60% - Accent1 14 2 5" xfId="4004"/>
    <cellStyle name="60% - Accent1 14 2 6" xfId="4005"/>
    <cellStyle name="60% - Accent1 14 2 7" xfId="4006"/>
    <cellStyle name="60% - Accent1 14 3" xfId="4007"/>
    <cellStyle name="60% - Accent1 14 4" xfId="4008"/>
    <cellStyle name="60% - Accent1 14 5" xfId="4009"/>
    <cellStyle name="60% - Accent1 14 6" xfId="4010"/>
    <cellStyle name="60% - Accent1 14 7" xfId="4011"/>
    <cellStyle name="60% - Accent1 15" xfId="4012"/>
    <cellStyle name="60% - Accent1 15 2" xfId="4013"/>
    <cellStyle name="60% - Accent1 15 2 2" xfId="4014"/>
    <cellStyle name="60% - Accent1 15 2 3" xfId="4015"/>
    <cellStyle name="60% - Accent1 15 2 4" xfId="4016"/>
    <cellStyle name="60% - Accent1 15 2 5" xfId="4017"/>
    <cellStyle name="60% - Accent1 15 2 6" xfId="4018"/>
    <cellStyle name="60% - Accent1 15 2 7" xfId="4019"/>
    <cellStyle name="60% - Accent1 15 3" xfId="4020"/>
    <cellStyle name="60% - Accent1 15 4" xfId="4021"/>
    <cellStyle name="60% - Accent1 15 5" xfId="4022"/>
    <cellStyle name="60% - Accent1 15 6" xfId="4023"/>
    <cellStyle name="60% - Accent1 15 7" xfId="4024"/>
    <cellStyle name="60% - Accent1 16" xfId="4025"/>
    <cellStyle name="60% - Accent1 16 2" xfId="4026"/>
    <cellStyle name="60% - Accent1 16 2 2" xfId="4027"/>
    <cellStyle name="60% - Accent1 16 2 3" xfId="4028"/>
    <cellStyle name="60% - Accent1 16 2 4" xfId="4029"/>
    <cellStyle name="60% - Accent1 16 2 5" xfId="4030"/>
    <cellStyle name="60% - Accent1 16 2 6" xfId="4031"/>
    <cellStyle name="60% - Accent1 16 2 7" xfId="4032"/>
    <cellStyle name="60% - Accent1 16 3" xfId="4033"/>
    <cellStyle name="60% - Accent1 16 4" xfId="4034"/>
    <cellStyle name="60% - Accent1 16 5" xfId="4035"/>
    <cellStyle name="60% - Accent1 16 6" xfId="4036"/>
    <cellStyle name="60% - Accent1 16 7" xfId="4037"/>
    <cellStyle name="60% - Accent1 17" xfId="4038"/>
    <cellStyle name="60% - Accent1 17 2" xfId="4039"/>
    <cellStyle name="60% - Accent1 17 2 2" xfId="4040"/>
    <cellStyle name="60% - Accent1 17 2 3" xfId="4041"/>
    <cellStyle name="60% - Accent1 17 2 4" xfId="4042"/>
    <cellStyle name="60% - Accent1 17 2 5" xfId="4043"/>
    <cellStyle name="60% - Accent1 17 2 6" xfId="4044"/>
    <cellStyle name="60% - Accent1 17 2 7" xfId="4045"/>
    <cellStyle name="60% - Accent1 17 3" xfId="4046"/>
    <cellStyle name="60% - Accent1 17 4" xfId="4047"/>
    <cellStyle name="60% - Accent1 17 5" xfId="4048"/>
    <cellStyle name="60% - Accent1 17 6" xfId="4049"/>
    <cellStyle name="60% - Accent1 17 7" xfId="4050"/>
    <cellStyle name="60% - Accent1 18" xfId="4051"/>
    <cellStyle name="60% - Accent1 18 2" xfId="4052"/>
    <cellStyle name="60% - Accent1 18 2 2" xfId="4053"/>
    <cellStyle name="60% - Accent1 18 2 3" xfId="4054"/>
    <cellStyle name="60% - Accent1 18 2 4" xfId="4055"/>
    <cellStyle name="60% - Accent1 18 2 5" xfId="4056"/>
    <cellStyle name="60% - Accent1 18 2 6" xfId="4057"/>
    <cellStyle name="60% - Accent1 18 2 7" xfId="4058"/>
    <cellStyle name="60% - Accent1 18 3" xfId="4059"/>
    <cellStyle name="60% - Accent1 18 4" xfId="4060"/>
    <cellStyle name="60% - Accent1 18 5" xfId="4061"/>
    <cellStyle name="60% - Accent1 18 6" xfId="4062"/>
    <cellStyle name="60% - Accent1 18 7" xfId="4063"/>
    <cellStyle name="60% - Accent1 19" xfId="4064"/>
    <cellStyle name="60% - Accent1 19 2" xfId="4065"/>
    <cellStyle name="60% - Accent1 19 2 2" xfId="4066"/>
    <cellStyle name="60% - Accent1 19 2 3" xfId="4067"/>
    <cellStyle name="60% - Accent1 19 2 4" xfId="4068"/>
    <cellStyle name="60% - Accent1 19 2 5" xfId="4069"/>
    <cellStyle name="60% - Accent1 19 2 6" xfId="4070"/>
    <cellStyle name="60% - Accent1 19 2 7" xfId="4071"/>
    <cellStyle name="60% - Accent1 19 3" xfId="4072"/>
    <cellStyle name="60% - Accent1 19 4" xfId="4073"/>
    <cellStyle name="60% - Accent1 19 5" xfId="4074"/>
    <cellStyle name="60% - Accent1 19 6" xfId="4075"/>
    <cellStyle name="60% - Accent1 19 7" xfId="4076"/>
    <cellStyle name="60% - Accent1 2" xfId="4077"/>
    <cellStyle name="60% - Accent1 2 10" xfId="4078"/>
    <cellStyle name="60% - Accent1 2 10 2" xfId="4079"/>
    <cellStyle name="60% - Accent1 2 11" xfId="4080"/>
    <cellStyle name="60% - Accent1 2 11 2" xfId="4081"/>
    <cellStyle name="60% - Accent1 2 12" xfId="4082"/>
    <cellStyle name="60% - Accent1 2 12 2" xfId="4083"/>
    <cellStyle name="60% - Accent1 2 13" xfId="4084"/>
    <cellStyle name="60% - Accent1 2 13 2" xfId="4085"/>
    <cellStyle name="60% - Accent1 2 14" xfId="4086"/>
    <cellStyle name="60% - Accent1 2 2" xfId="4087"/>
    <cellStyle name="60% - Accent1 2 3" xfId="4088"/>
    <cellStyle name="60% - Accent1 2 4" xfId="4089"/>
    <cellStyle name="60% - Accent1 2 5" xfId="4090"/>
    <cellStyle name="60% - Accent1 2 6" xfId="4091"/>
    <cellStyle name="60% - Accent1 2 7" xfId="4092"/>
    <cellStyle name="60% - Accent1 2 8" xfId="4093"/>
    <cellStyle name="60% - Accent1 2 9" xfId="4094"/>
    <cellStyle name="60% - Accent1 2 9 2" xfId="4095"/>
    <cellStyle name="60% - Accent1 20" xfId="4096"/>
    <cellStyle name="60% - Accent1 20 2" xfId="4097"/>
    <cellStyle name="60% - Accent1 20 2 2" xfId="4098"/>
    <cellStyle name="60% - Accent1 20 2 3" xfId="4099"/>
    <cellStyle name="60% - Accent1 20 2 4" xfId="4100"/>
    <cellStyle name="60% - Accent1 20 2 5" xfId="4101"/>
    <cellStyle name="60% - Accent1 20 2 6" xfId="4102"/>
    <cellStyle name="60% - Accent1 20 2 7" xfId="4103"/>
    <cellStyle name="60% - Accent1 20 3" xfId="4104"/>
    <cellStyle name="60% - Accent1 20 4" xfId="4105"/>
    <cellStyle name="60% - Accent1 20 5" xfId="4106"/>
    <cellStyle name="60% - Accent1 20 6" xfId="4107"/>
    <cellStyle name="60% - Accent1 20 7" xfId="4108"/>
    <cellStyle name="60% - Accent1 21" xfId="4109"/>
    <cellStyle name="60% - Accent1 21 2" xfId="4110"/>
    <cellStyle name="60% - Accent1 21 2 2" xfId="4111"/>
    <cellStyle name="60% - Accent1 21 2 3" xfId="4112"/>
    <cellStyle name="60% - Accent1 21 2 4" xfId="4113"/>
    <cellStyle name="60% - Accent1 21 2 5" xfId="4114"/>
    <cellStyle name="60% - Accent1 21 2 6" xfId="4115"/>
    <cellStyle name="60% - Accent1 21 2 7" xfId="4116"/>
    <cellStyle name="60% - Accent1 21 3" xfId="4117"/>
    <cellStyle name="60% - Accent1 21 4" xfId="4118"/>
    <cellStyle name="60% - Accent1 21 5" xfId="4119"/>
    <cellStyle name="60% - Accent1 21 6" xfId="4120"/>
    <cellStyle name="60% - Accent1 21 7" xfId="4121"/>
    <cellStyle name="60% - Accent1 22" xfId="4122"/>
    <cellStyle name="60% - Accent1 22 2" xfId="4123"/>
    <cellStyle name="60% - Accent1 22 2 2" xfId="4124"/>
    <cellStyle name="60% - Accent1 22 2 3" xfId="4125"/>
    <cellStyle name="60% - Accent1 22 2 4" xfId="4126"/>
    <cellStyle name="60% - Accent1 22 2 5" xfId="4127"/>
    <cellStyle name="60% - Accent1 22 2 6" xfId="4128"/>
    <cellStyle name="60% - Accent1 22 2 7" xfId="4129"/>
    <cellStyle name="60% - Accent1 22 3" xfId="4130"/>
    <cellStyle name="60% - Accent1 22 4" xfId="4131"/>
    <cellStyle name="60% - Accent1 22 5" xfId="4132"/>
    <cellStyle name="60% - Accent1 22 6" xfId="4133"/>
    <cellStyle name="60% - Accent1 22 7" xfId="4134"/>
    <cellStyle name="60% - Accent1 23" xfId="4135"/>
    <cellStyle name="60% - Accent1 23 2" xfId="4136"/>
    <cellStyle name="60% - Accent1 23 2 2" xfId="4137"/>
    <cellStyle name="60% - Accent1 23 2 3" xfId="4138"/>
    <cellStyle name="60% - Accent1 23 2 4" xfId="4139"/>
    <cellStyle name="60% - Accent1 23 2 5" xfId="4140"/>
    <cellStyle name="60% - Accent1 23 2 6" xfId="4141"/>
    <cellStyle name="60% - Accent1 23 2 7" xfId="4142"/>
    <cellStyle name="60% - Accent1 23 3" xfId="4143"/>
    <cellStyle name="60% - Accent1 23 4" xfId="4144"/>
    <cellStyle name="60% - Accent1 23 5" xfId="4145"/>
    <cellStyle name="60% - Accent1 23 6" xfId="4146"/>
    <cellStyle name="60% - Accent1 23 7" xfId="4147"/>
    <cellStyle name="60% - Accent1 24" xfId="4148"/>
    <cellStyle name="60% - Accent1 25" xfId="4149"/>
    <cellStyle name="60% - Accent1 26" xfId="4150"/>
    <cellStyle name="60% - Accent1 27" xfId="4151"/>
    <cellStyle name="60% - Accent1 28" xfId="4152"/>
    <cellStyle name="60% - Accent1 29" xfId="4153"/>
    <cellStyle name="60% - Accent1 3" xfId="4154"/>
    <cellStyle name="60% - Accent1 3 10" xfId="4155"/>
    <cellStyle name="60% - Accent1 3 11" xfId="4156"/>
    <cellStyle name="60% - Accent1 3 12" xfId="4157"/>
    <cellStyle name="60% - Accent1 3 13" xfId="4158"/>
    <cellStyle name="60% - Accent1 3 14" xfId="4159"/>
    <cellStyle name="60% - Accent1 3 15" xfId="4160"/>
    <cellStyle name="60% - Accent1 3 2" xfId="4161"/>
    <cellStyle name="60% - Accent1 3 3" xfId="4162"/>
    <cellStyle name="60% - Accent1 3 4" xfId="4163"/>
    <cellStyle name="60% - Accent1 3 5" xfId="4164"/>
    <cellStyle name="60% - Accent1 3 6" xfId="4165"/>
    <cellStyle name="60% - Accent1 3 7" xfId="4166"/>
    <cellStyle name="60% - Accent1 3 8" xfId="4167"/>
    <cellStyle name="60% - Accent1 3 9" xfId="4168"/>
    <cellStyle name="60% - Accent1 30" xfId="4169"/>
    <cellStyle name="60% - Accent1 31" xfId="4170"/>
    <cellStyle name="60% - Accent1 32" xfId="4171"/>
    <cellStyle name="60% - Accent1 33" xfId="4172"/>
    <cellStyle name="60% - Accent1 34" xfId="4173"/>
    <cellStyle name="60% - Accent1 35" xfId="4174"/>
    <cellStyle name="60% - Accent1 36" xfId="4175"/>
    <cellStyle name="60% - Accent1 37" xfId="4176"/>
    <cellStyle name="60% - Accent1 38" xfId="4177"/>
    <cellStyle name="60% - Accent1 39" xfId="4178"/>
    <cellStyle name="60% - Accent1 4" xfId="4179"/>
    <cellStyle name="60% - Accent1 4 10" xfId="4180"/>
    <cellStyle name="60% - Accent1 4 11" xfId="4181"/>
    <cellStyle name="60% - Accent1 4 12" xfId="4182"/>
    <cellStyle name="60% - Accent1 4 13" xfId="4183"/>
    <cellStyle name="60% - Accent1 4 14" xfId="4184"/>
    <cellStyle name="60% - Accent1 4 2" xfId="4185"/>
    <cellStyle name="60% - Accent1 4 3" xfId="4186"/>
    <cellStyle name="60% - Accent1 4 4" xfId="4187"/>
    <cellStyle name="60% - Accent1 4 5" xfId="4188"/>
    <cellStyle name="60% - Accent1 4 6" xfId="4189"/>
    <cellStyle name="60% - Accent1 4 7" xfId="4190"/>
    <cellStyle name="60% - Accent1 4 8" xfId="4191"/>
    <cellStyle name="60% - Accent1 4 9" xfId="4192"/>
    <cellStyle name="60% - Accent1 40" xfId="4193"/>
    <cellStyle name="60% - Accent1 41" xfId="4194"/>
    <cellStyle name="60% - Accent1 42" xfId="4195"/>
    <cellStyle name="60% - Accent1 43" xfId="4196"/>
    <cellStyle name="60% - Accent1 44" xfId="4197"/>
    <cellStyle name="60% - Accent1 45" xfId="4198"/>
    <cellStyle name="60% - Accent1 46" xfId="4199"/>
    <cellStyle name="60% - Accent1 47" xfId="4200"/>
    <cellStyle name="60% - Accent1 48" xfId="4201"/>
    <cellStyle name="60% - Accent1 49" xfId="4202"/>
    <cellStyle name="60% - Accent1 5" xfId="4203"/>
    <cellStyle name="60% - Accent1 5 10" xfId="4204"/>
    <cellStyle name="60% - Accent1 5 11" xfId="4205"/>
    <cellStyle name="60% - Accent1 5 12" xfId="4206"/>
    <cellStyle name="60% - Accent1 5 13" xfId="4207"/>
    <cellStyle name="60% - Accent1 5 2" xfId="4208"/>
    <cellStyle name="60% - Accent1 5 3" xfId="4209"/>
    <cellStyle name="60% - Accent1 5 4" xfId="4210"/>
    <cellStyle name="60% - Accent1 5 5" xfId="4211"/>
    <cellStyle name="60% - Accent1 5 6" xfId="4212"/>
    <cellStyle name="60% - Accent1 5 7" xfId="4213"/>
    <cellStyle name="60% - Accent1 5 8" xfId="4214"/>
    <cellStyle name="60% - Accent1 5 9" xfId="4215"/>
    <cellStyle name="60% - Accent1 50" xfId="4216"/>
    <cellStyle name="60% - Accent1 51" xfId="4217"/>
    <cellStyle name="60% - Accent1 52" xfId="4218"/>
    <cellStyle name="60% - Accent1 53" xfId="4219"/>
    <cellStyle name="60% - Accent1 54" xfId="4220"/>
    <cellStyle name="60% - Accent1 55" xfId="4221"/>
    <cellStyle name="60% - Accent1 56" xfId="4222"/>
    <cellStyle name="60% - Accent1 57" xfId="4223"/>
    <cellStyle name="60% - Accent1 58" xfId="4224"/>
    <cellStyle name="60% - Accent1 59" xfId="4225"/>
    <cellStyle name="60% - Accent1 6" xfId="4226"/>
    <cellStyle name="60% - Accent1 6 10" xfId="4227"/>
    <cellStyle name="60% - Accent1 6 11" xfId="4228"/>
    <cellStyle name="60% - Accent1 6 12" xfId="4229"/>
    <cellStyle name="60% - Accent1 6 13" xfId="4230"/>
    <cellStyle name="60% - Accent1 6 2" xfId="4231"/>
    <cellStyle name="60% - Accent1 6 3" xfId="4232"/>
    <cellStyle name="60% - Accent1 6 4" xfId="4233"/>
    <cellStyle name="60% - Accent1 6 5" xfId="4234"/>
    <cellStyle name="60% - Accent1 6 6" xfId="4235"/>
    <cellStyle name="60% - Accent1 6 7" xfId="4236"/>
    <cellStyle name="60% - Accent1 6 8" xfId="4237"/>
    <cellStyle name="60% - Accent1 6 9" xfId="4238"/>
    <cellStyle name="60% - Accent1 60" xfId="4239"/>
    <cellStyle name="60% - Accent1 61" xfId="4240"/>
    <cellStyle name="60% - Accent1 62" xfId="4241"/>
    <cellStyle name="60% - Accent1 63" xfId="4242"/>
    <cellStyle name="60% - Accent1 64" xfId="4243"/>
    <cellStyle name="60% - Accent1 65" xfId="4244"/>
    <cellStyle name="60% - Accent1 66" xfId="4245"/>
    <cellStyle name="60% - Accent1 67" xfId="4246"/>
    <cellStyle name="60% - Accent1 68" xfId="4247"/>
    <cellStyle name="60% - Accent1 69" xfId="4248"/>
    <cellStyle name="60% - Accent1 7" xfId="4249"/>
    <cellStyle name="60% - Accent1 7 10" xfId="4250"/>
    <cellStyle name="60% - Accent1 7 11" xfId="4251"/>
    <cellStyle name="60% - Accent1 7 12" xfId="4252"/>
    <cellStyle name="60% - Accent1 7 13" xfId="4253"/>
    <cellStyle name="60% - Accent1 7 2" xfId="4254"/>
    <cellStyle name="60% - Accent1 7 3" xfId="4255"/>
    <cellStyle name="60% - Accent1 7 4" xfId="4256"/>
    <cellStyle name="60% - Accent1 7 5" xfId="4257"/>
    <cellStyle name="60% - Accent1 7 6" xfId="4258"/>
    <cellStyle name="60% - Accent1 7 7" xfId="4259"/>
    <cellStyle name="60% - Accent1 7 8" xfId="4260"/>
    <cellStyle name="60% - Accent1 7 9" xfId="4261"/>
    <cellStyle name="60% - Accent1 70" xfId="4262"/>
    <cellStyle name="60% - Accent1 71" xfId="4263"/>
    <cellStyle name="60% - Accent1 72" xfId="4264"/>
    <cellStyle name="60% - Accent1 8" xfId="4265"/>
    <cellStyle name="60% - Accent1 8 10" xfId="4266"/>
    <cellStyle name="60% - Accent1 8 11" xfId="4267"/>
    <cellStyle name="60% - Accent1 8 12" xfId="4268"/>
    <cellStyle name="60% - Accent1 8 13" xfId="4269"/>
    <cellStyle name="60% - Accent1 8 2" xfId="4270"/>
    <cellStyle name="60% - Accent1 8 3" xfId="4271"/>
    <cellStyle name="60% - Accent1 8 4" xfId="4272"/>
    <cellStyle name="60% - Accent1 8 5" xfId="4273"/>
    <cellStyle name="60% - Accent1 8 6" xfId="4274"/>
    <cellStyle name="60% - Accent1 8 7" xfId="4275"/>
    <cellStyle name="60% - Accent1 8 8" xfId="4276"/>
    <cellStyle name="60% - Accent1 8 9" xfId="4277"/>
    <cellStyle name="60% - Accent1 9" xfId="4278"/>
    <cellStyle name="60% - Accent1 9 2" xfId="4279"/>
    <cellStyle name="60% - Accent1 9 2 2" xfId="4280"/>
    <cellStyle name="60% - Accent1 9 2 3" xfId="4281"/>
    <cellStyle name="60% - Accent1 9 2 4" xfId="4282"/>
    <cellStyle name="60% - Accent1 9 2 5" xfId="4283"/>
    <cellStyle name="60% - Accent1 9 2 6" xfId="4284"/>
    <cellStyle name="60% - Accent1 9 2 7" xfId="4285"/>
    <cellStyle name="60% - Accent1 9 3" xfId="4286"/>
    <cellStyle name="60% - Accent1 9 4" xfId="4287"/>
    <cellStyle name="60% - Accent1 9 5" xfId="4288"/>
    <cellStyle name="60% - Accent1 9 6" xfId="4289"/>
    <cellStyle name="60% - Accent1 9 7" xfId="4290"/>
    <cellStyle name="60% - Accent2" xfId="30308" builtinId="36" customBuiltin="1"/>
    <cellStyle name="60% - Accent2 10" xfId="4291"/>
    <cellStyle name="60% - Accent2 11" xfId="4292"/>
    <cellStyle name="60% - Accent2 12" xfId="4293"/>
    <cellStyle name="60% - Accent2 13" xfId="4294"/>
    <cellStyle name="60% - Accent2 14" xfId="4295"/>
    <cellStyle name="60% - Accent2 15" xfId="4296"/>
    <cellStyle name="60% - Accent2 16" xfId="4297"/>
    <cellStyle name="60% - Accent2 17" xfId="4298"/>
    <cellStyle name="60% - Accent2 18" xfId="4299"/>
    <cellStyle name="60% - Accent2 19" xfId="4300"/>
    <cellStyle name="60% - Accent2 2" xfId="4301"/>
    <cellStyle name="60% - Accent2 2 2" xfId="4302"/>
    <cellStyle name="60% - Accent2 2 3" xfId="4303"/>
    <cellStyle name="60% - Accent2 2 4" xfId="4304"/>
    <cellStyle name="60% - Accent2 2 5" xfId="4305"/>
    <cellStyle name="60% - Accent2 2 6" xfId="4306"/>
    <cellStyle name="60% - Accent2 2 7" xfId="4307"/>
    <cellStyle name="60% - Accent2 2 8" xfId="4308"/>
    <cellStyle name="60% - Accent2 20" xfId="4309"/>
    <cellStyle name="60% - Accent2 21" xfId="4310"/>
    <cellStyle name="60% - Accent2 22" xfId="4311"/>
    <cellStyle name="60% - Accent2 23" xfId="4312"/>
    <cellStyle name="60% - Accent2 23 2" xfId="4313"/>
    <cellStyle name="60% - Accent2 23 2 2" xfId="4314"/>
    <cellStyle name="60% - Accent2 23 2 3" xfId="4315"/>
    <cellStyle name="60% - Accent2 23 2 4" xfId="4316"/>
    <cellStyle name="60% - Accent2 23 2 5" xfId="4317"/>
    <cellStyle name="60% - Accent2 23 2 6" xfId="4318"/>
    <cellStyle name="60% - Accent2 23 2 7" xfId="4319"/>
    <cellStyle name="60% - Accent2 23 3" xfId="4320"/>
    <cellStyle name="60% - Accent2 23 4" xfId="4321"/>
    <cellStyle name="60% - Accent2 23 5" xfId="4322"/>
    <cellStyle name="60% - Accent2 23 6" xfId="4323"/>
    <cellStyle name="60% - Accent2 23 7" xfId="4324"/>
    <cellStyle name="60% - Accent2 24" xfId="4325"/>
    <cellStyle name="60% - Accent2 25" xfId="4326"/>
    <cellStyle name="60% - Accent2 26" xfId="4327"/>
    <cellStyle name="60% - Accent2 27" xfId="4328"/>
    <cellStyle name="60% - Accent2 28" xfId="4329"/>
    <cellStyle name="60% - Accent2 29" xfId="4330"/>
    <cellStyle name="60% - Accent2 3" xfId="4331"/>
    <cellStyle name="60% - Accent2 3 2" xfId="4332"/>
    <cellStyle name="60% - Accent2 3 3" xfId="4333"/>
    <cellStyle name="60% - Accent2 3 4" xfId="4334"/>
    <cellStyle name="60% - Accent2 3 5" xfId="4335"/>
    <cellStyle name="60% - Accent2 3 6" xfId="4336"/>
    <cellStyle name="60% - Accent2 3 7" xfId="4337"/>
    <cellStyle name="60% - Accent2 3 8" xfId="4338"/>
    <cellStyle name="60% - Accent2 30" xfId="4339"/>
    <cellStyle name="60% - Accent2 31" xfId="4340"/>
    <cellStyle name="60% - Accent2 32" xfId="4341"/>
    <cellStyle name="60% - Accent2 33" xfId="4342"/>
    <cellStyle name="60% - Accent2 34" xfId="4343"/>
    <cellStyle name="60% - Accent2 35" xfId="4344"/>
    <cellStyle name="60% - Accent2 36" xfId="4345"/>
    <cellStyle name="60% - Accent2 37" xfId="4346"/>
    <cellStyle name="60% - Accent2 38" xfId="4347"/>
    <cellStyle name="60% - Accent2 39" xfId="4348"/>
    <cellStyle name="60% - Accent2 4" xfId="4349"/>
    <cellStyle name="60% - Accent2 4 2" xfId="4350"/>
    <cellStyle name="60% - Accent2 4 3" xfId="4351"/>
    <cellStyle name="60% - Accent2 4 4" xfId="4352"/>
    <cellStyle name="60% - Accent2 4 5" xfId="4353"/>
    <cellStyle name="60% - Accent2 4 6" xfId="4354"/>
    <cellStyle name="60% - Accent2 4 7" xfId="4355"/>
    <cellStyle name="60% - Accent2 4 8" xfId="4356"/>
    <cellStyle name="60% - Accent2 40" xfId="4357"/>
    <cellStyle name="60% - Accent2 41" xfId="4358"/>
    <cellStyle name="60% - Accent2 42" xfId="4359"/>
    <cellStyle name="60% - Accent2 43" xfId="4360"/>
    <cellStyle name="60% - Accent2 44" xfId="4361"/>
    <cellStyle name="60% - Accent2 45" xfId="4362"/>
    <cellStyle name="60% - Accent2 46" xfId="4363"/>
    <cellStyle name="60% - Accent2 47" xfId="4364"/>
    <cellStyle name="60% - Accent2 48" xfId="4365"/>
    <cellStyle name="60% - Accent2 49" xfId="4366"/>
    <cellStyle name="60% - Accent2 5" xfId="4367"/>
    <cellStyle name="60% - Accent2 5 2" xfId="4368"/>
    <cellStyle name="60% - Accent2 5 3" xfId="4369"/>
    <cellStyle name="60% - Accent2 5 4" xfId="4370"/>
    <cellStyle name="60% - Accent2 5 5" xfId="4371"/>
    <cellStyle name="60% - Accent2 5 6" xfId="4372"/>
    <cellStyle name="60% - Accent2 5 7" xfId="4373"/>
    <cellStyle name="60% - Accent2 50" xfId="4374"/>
    <cellStyle name="60% - Accent2 51" xfId="4375"/>
    <cellStyle name="60% - Accent2 52" xfId="4376"/>
    <cellStyle name="60% - Accent2 53" xfId="4377"/>
    <cellStyle name="60% - Accent2 54" xfId="4378"/>
    <cellStyle name="60% - Accent2 55" xfId="4379"/>
    <cellStyle name="60% - Accent2 56" xfId="4380"/>
    <cellStyle name="60% - Accent2 57" xfId="4381"/>
    <cellStyle name="60% - Accent2 58" xfId="4382"/>
    <cellStyle name="60% - Accent2 59" xfId="4383"/>
    <cellStyle name="60% - Accent2 6" xfId="4384"/>
    <cellStyle name="60% - Accent2 6 2" xfId="4385"/>
    <cellStyle name="60% - Accent2 6 3" xfId="4386"/>
    <cellStyle name="60% - Accent2 6 4" xfId="4387"/>
    <cellStyle name="60% - Accent2 6 5" xfId="4388"/>
    <cellStyle name="60% - Accent2 6 6" xfId="4389"/>
    <cellStyle name="60% - Accent2 6 7" xfId="4390"/>
    <cellStyle name="60% - Accent2 60" xfId="4391"/>
    <cellStyle name="60% - Accent2 61" xfId="4392"/>
    <cellStyle name="60% - Accent2 62" xfId="4393"/>
    <cellStyle name="60% - Accent2 63" xfId="4394"/>
    <cellStyle name="60% - Accent2 64" xfId="4395"/>
    <cellStyle name="60% - Accent2 65" xfId="4396"/>
    <cellStyle name="60% - Accent2 66" xfId="4397"/>
    <cellStyle name="60% - Accent2 67" xfId="4398"/>
    <cellStyle name="60% - Accent2 68" xfId="4399"/>
    <cellStyle name="60% - Accent2 69" xfId="4400"/>
    <cellStyle name="60% - Accent2 7" xfId="4401"/>
    <cellStyle name="60% - Accent2 7 2" xfId="4402"/>
    <cellStyle name="60% - Accent2 7 3" xfId="4403"/>
    <cellStyle name="60% - Accent2 7 4" xfId="4404"/>
    <cellStyle name="60% - Accent2 7 5" xfId="4405"/>
    <cellStyle name="60% - Accent2 7 6" xfId="4406"/>
    <cellStyle name="60% - Accent2 7 7" xfId="4407"/>
    <cellStyle name="60% - Accent2 70" xfId="4408"/>
    <cellStyle name="60% - Accent2 71" xfId="4409"/>
    <cellStyle name="60% - Accent2 72" xfId="4410"/>
    <cellStyle name="60% - Accent2 8" xfId="4411"/>
    <cellStyle name="60% - Accent2 8 2" xfId="4412"/>
    <cellStyle name="60% - Accent2 8 3" xfId="4413"/>
    <cellStyle name="60% - Accent2 8 4" xfId="4414"/>
    <cellStyle name="60% - Accent2 8 5" xfId="4415"/>
    <cellStyle name="60% - Accent2 8 6" xfId="4416"/>
    <cellStyle name="60% - Accent2 8 7" xfId="4417"/>
    <cellStyle name="60% - Accent2 9" xfId="4418"/>
    <cellStyle name="60% - Accent3" xfId="30312" builtinId="40" customBuiltin="1"/>
    <cellStyle name="60% - Accent3 10" xfId="4419"/>
    <cellStyle name="60% - Accent3 10 2" xfId="4420"/>
    <cellStyle name="60% - Accent3 10 2 2" xfId="4421"/>
    <cellStyle name="60% - Accent3 10 2 3" xfId="4422"/>
    <cellStyle name="60% - Accent3 10 2 4" xfId="4423"/>
    <cellStyle name="60% - Accent3 10 2 5" xfId="4424"/>
    <cellStyle name="60% - Accent3 10 2 6" xfId="4425"/>
    <cellStyle name="60% - Accent3 10 2 7" xfId="4426"/>
    <cellStyle name="60% - Accent3 10 3" xfId="4427"/>
    <cellStyle name="60% - Accent3 10 4" xfId="4428"/>
    <cellStyle name="60% - Accent3 10 5" xfId="4429"/>
    <cellStyle name="60% - Accent3 10 6" xfId="4430"/>
    <cellStyle name="60% - Accent3 10 7" xfId="4431"/>
    <cellStyle name="60% - Accent3 11" xfId="4432"/>
    <cellStyle name="60% - Accent3 11 2" xfId="4433"/>
    <cellStyle name="60% - Accent3 11 2 2" xfId="4434"/>
    <cellStyle name="60% - Accent3 11 2 3" xfId="4435"/>
    <cellStyle name="60% - Accent3 11 2 4" xfId="4436"/>
    <cellStyle name="60% - Accent3 11 2 5" xfId="4437"/>
    <cellStyle name="60% - Accent3 11 2 6" xfId="4438"/>
    <cellStyle name="60% - Accent3 11 2 7" xfId="4439"/>
    <cellStyle name="60% - Accent3 11 3" xfId="4440"/>
    <cellStyle name="60% - Accent3 11 4" xfId="4441"/>
    <cellStyle name="60% - Accent3 11 5" xfId="4442"/>
    <cellStyle name="60% - Accent3 11 6" xfId="4443"/>
    <cellStyle name="60% - Accent3 11 7" xfId="4444"/>
    <cellStyle name="60% - Accent3 12" xfId="4445"/>
    <cellStyle name="60% - Accent3 12 2" xfId="4446"/>
    <cellStyle name="60% - Accent3 12 2 2" xfId="4447"/>
    <cellStyle name="60% - Accent3 12 2 3" xfId="4448"/>
    <cellStyle name="60% - Accent3 12 2 4" xfId="4449"/>
    <cellStyle name="60% - Accent3 12 2 5" xfId="4450"/>
    <cellStyle name="60% - Accent3 12 2 6" xfId="4451"/>
    <cellStyle name="60% - Accent3 12 2 7" xfId="4452"/>
    <cellStyle name="60% - Accent3 12 3" xfId="4453"/>
    <cellStyle name="60% - Accent3 12 4" xfId="4454"/>
    <cellStyle name="60% - Accent3 12 5" xfId="4455"/>
    <cellStyle name="60% - Accent3 12 6" xfId="4456"/>
    <cellStyle name="60% - Accent3 12 7" xfId="4457"/>
    <cellStyle name="60% - Accent3 13" xfId="4458"/>
    <cellStyle name="60% - Accent3 13 2" xfId="4459"/>
    <cellStyle name="60% - Accent3 13 2 2" xfId="4460"/>
    <cellStyle name="60% - Accent3 13 2 3" xfId="4461"/>
    <cellStyle name="60% - Accent3 13 2 4" xfId="4462"/>
    <cellStyle name="60% - Accent3 13 2 5" xfId="4463"/>
    <cellStyle name="60% - Accent3 13 2 6" xfId="4464"/>
    <cellStyle name="60% - Accent3 13 2 7" xfId="4465"/>
    <cellStyle name="60% - Accent3 13 3" xfId="4466"/>
    <cellStyle name="60% - Accent3 13 4" xfId="4467"/>
    <cellStyle name="60% - Accent3 13 5" xfId="4468"/>
    <cellStyle name="60% - Accent3 13 6" xfId="4469"/>
    <cellStyle name="60% - Accent3 13 7" xfId="4470"/>
    <cellStyle name="60% - Accent3 14" xfId="4471"/>
    <cellStyle name="60% - Accent3 14 2" xfId="4472"/>
    <cellStyle name="60% - Accent3 14 2 2" xfId="4473"/>
    <cellStyle name="60% - Accent3 14 2 3" xfId="4474"/>
    <cellStyle name="60% - Accent3 14 2 4" xfId="4475"/>
    <cellStyle name="60% - Accent3 14 2 5" xfId="4476"/>
    <cellStyle name="60% - Accent3 14 2 6" xfId="4477"/>
    <cellStyle name="60% - Accent3 14 2 7" xfId="4478"/>
    <cellStyle name="60% - Accent3 14 3" xfId="4479"/>
    <cellStyle name="60% - Accent3 14 4" xfId="4480"/>
    <cellStyle name="60% - Accent3 14 5" xfId="4481"/>
    <cellStyle name="60% - Accent3 14 6" xfId="4482"/>
    <cellStyle name="60% - Accent3 14 7" xfId="4483"/>
    <cellStyle name="60% - Accent3 15" xfId="4484"/>
    <cellStyle name="60% - Accent3 15 2" xfId="4485"/>
    <cellStyle name="60% - Accent3 15 2 2" xfId="4486"/>
    <cellStyle name="60% - Accent3 15 2 3" xfId="4487"/>
    <cellStyle name="60% - Accent3 15 2 4" xfId="4488"/>
    <cellStyle name="60% - Accent3 15 2 5" xfId="4489"/>
    <cellStyle name="60% - Accent3 15 2 6" xfId="4490"/>
    <cellStyle name="60% - Accent3 15 2 7" xfId="4491"/>
    <cellStyle name="60% - Accent3 15 3" xfId="4492"/>
    <cellStyle name="60% - Accent3 15 4" xfId="4493"/>
    <cellStyle name="60% - Accent3 15 5" xfId="4494"/>
    <cellStyle name="60% - Accent3 15 6" xfId="4495"/>
    <cellStyle name="60% - Accent3 15 7" xfId="4496"/>
    <cellStyle name="60% - Accent3 16" xfId="4497"/>
    <cellStyle name="60% - Accent3 16 2" xfId="4498"/>
    <cellStyle name="60% - Accent3 16 2 2" xfId="4499"/>
    <cellStyle name="60% - Accent3 16 2 3" xfId="4500"/>
    <cellStyle name="60% - Accent3 16 2 4" xfId="4501"/>
    <cellStyle name="60% - Accent3 16 2 5" xfId="4502"/>
    <cellStyle name="60% - Accent3 16 2 6" xfId="4503"/>
    <cellStyle name="60% - Accent3 16 2 7" xfId="4504"/>
    <cellStyle name="60% - Accent3 16 3" xfId="4505"/>
    <cellStyle name="60% - Accent3 16 4" xfId="4506"/>
    <cellStyle name="60% - Accent3 16 5" xfId="4507"/>
    <cellStyle name="60% - Accent3 16 6" xfId="4508"/>
    <cellStyle name="60% - Accent3 16 7" xfId="4509"/>
    <cellStyle name="60% - Accent3 17" xfId="4510"/>
    <cellStyle name="60% - Accent3 17 2" xfId="4511"/>
    <cellStyle name="60% - Accent3 17 2 2" xfId="4512"/>
    <cellStyle name="60% - Accent3 17 2 3" xfId="4513"/>
    <cellStyle name="60% - Accent3 17 2 4" xfId="4514"/>
    <cellStyle name="60% - Accent3 17 2 5" xfId="4515"/>
    <cellStyle name="60% - Accent3 17 2 6" xfId="4516"/>
    <cellStyle name="60% - Accent3 17 2 7" xfId="4517"/>
    <cellStyle name="60% - Accent3 17 3" xfId="4518"/>
    <cellStyle name="60% - Accent3 17 4" xfId="4519"/>
    <cellStyle name="60% - Accent3 17 5" xfId="4520"/>
    <cellStyle name="60% - Accent3 17 6" xfId="4521"/>
    <cellStyle name="60% - Accent3 17 7" xfId="4522"/>
    <cellStyle name="60% - Accent3 18" xfId="4523"/>
    <cellStyle name="60% - Accent3 18 2" xfId="4524"/>
    <cellStyle name="60% - Accent3 18 2 2" xfId="4525"/>
    <cellStyle name="60% - Accent3 18 2 3" xfId="4526"/>
    <cellStyle name="60% - Accent3 18 2 4" xfId="4527"/>
    <cellStyle name="60% - Accent3 18 2 5" xfId="4528"/>
    <cellStyle name="60% - Accent3 18 2 6" xfId="4529"/>
    <cellStyle name="60% - Accent3 18 2 7" xfId="4530"/>
    <cellStyle name="60% - Accent3 18 3" xfId="4531"/>
    <cellStyle name="60% - Accent3 18 4" xfId="4532"/>
    <cellStyle name="60% - Accent3 18 5" xfId="4533"/>
    <cellStyle name="60% - Accent3 18 6" xfId="4534"/>
    <cellStyle name="60% - Accent3 18 7" xfId="4535"/>
    <cellStyle name="60% - Accent3 19" xfId="4536"/>
    <cellStyle name="60% - Accent3 19 2" xfId="4537"/>
    <cellStyle name="60% - Accent3 19 2 2" xfId="4538"/>
    <cellStyle name="60% - Accent3 19 2 3" xfId="4539"/>
    <cellStyle name="60% - Accent3 19 2 4" xfId="4540"/>
    <cellStyle name="60% - Accent3 19 2 5" xfId="4541"/>
    <cellStyle name="60% - Accent3 19 2 6" xfId="4542"/>
    <cellStyle name="60% - Accent3 19 2 7" xfId="4543"/>
    <cellStyle name="60% - Accent3 19 3" xfId="4544"/>
    <cellStyle name="60% - Accent3 19 4" xfId="4545"/>
    <cellStyle name="60% - Accent3 19 5" xfId="4546"/>
    <cellStyle name="60% - Accent3 19 6" xfId="4547"/>
    <cellStyle name="60% - Accent3 19 7" xfId="4548"/>
    <cellStyle name="60% - Accent3 2" xfId="4549"/>
    <cellStyle name="60% - Accent3 2 10" xfId="4550"/>
    <cellStyle name="60% - Accent3 2 10 2" xfId="4551"/>
    <cellStyle name="60% - Accent3 2 11" xfId="4552"/>
    <cellStyle name="60% - Accent3 2 11 2" xfId="4553"/>
    <cellStyle name="60% - Accent3 2 12" xfId="4554"/>
    <cellStyle name="60% - Accent3 2 12 2" xfId="4555"/>
    <cellStyle name="60% - Accent3 2 13" xfId="4556"/>
    <cellStyle name="60% - Accent3 2 13 2" xfId="4557"/>
    <cellStyle name="60% - Accent3 2 14" xfId="4558"/>
    <cellStyle name="60% - Accent3 2 2" xfId="4559"/>
    <cellStyle name="60% - Accent3 2 3" xfId="4560"/>
    <cellStyle name="60% - Accent3 2 4" xfId="4561"/>
    <cellStyle name="60% - Accent3 2 5" xfId="4562"/>
    <cellStyle name="60% - Accent3 2 6" xfId="4563"/>
    <cellStyle name="60% - Accent3 2 7" xfId="4564"/>
    <cellStyle name="60% - Accent3 2 8" xfId="4565"/>
    <cellStyle name="60% - Accent3 2 9" xfId="4566"/>
    <cellStyle name="60% - Accent3 2 9 2" xfId="4567"/>
    <cellStyle name="60% - Accent3 20" xfId="4568"/>
    <cellStyle name="60% - Accent3 20 2" xfId="4569"/>
    <cellStyle name="60% - Accent3 20 2 2" xfId="4570"/>
    <cellStyle name="60% - Accent3 20 2 3" xfId="4571"/>
    <cellStyle name="60% - Accent3 20 2 4" xfId="4572"/>
    <cellStyle name="60% - Accent3 20 2 5" xfId="4573"/>
    <cellStyle name="60% - Accent3 20 2 6" xfId="4574"/>
    <cellStyle name="60% - Accent3 20 2 7" xfId="4575"/>
    <cellStyle name="60% - Accent3 20 3" xfId="4576"/>
    <cellStyle name="60% - Accent3 20 4" xfId="4577"/>
    <cellStyle name="60% - Accent3 20 5" xfId="4578"/>
    <cellStyle name="60% - Accent3 20 6" xfId="4579"/>
    <cellStyle name="60% - Accent3 20 7" xfId="4580"/>
    <cellStyle name="60% - Accent3 21" xfId="4581"/>
    <cellStyle name="60% - Accent3 21 2" xfId="4582"/>
    <cellStyle name="60% - Accent3 21 2 2" xfId="4583"/>
    <cellStyle name="60% - Accent3 21 2 3" xfId="4584"/>
    <cellStyle name="60% - Accent3 21 2 4" xfId="4585"/>
    <cellStyle name="60% - Accent3 21 2 5" xfId="4586"/>
    <cellStyle name="60% - Accent3 21 2 6" xfId="4587"/>
    <cellStyle name="60% - Accent3 21 2 7" xfId="4588"/>
    <cellStyle name="60% - Accent3 21 3" xfId="4589"/>
    <cellStyle name="60% - Accent3 21 4" xfId="4590"/>
    <cellStyle name="60% - Accent3 21 5" xfId="4591"/>
    <cellStyle name="60% - Accent3 21 6" xfId="4592"/>
    <cellStyle name="60% - Accent3 21 7" xfId="4593"/>
    <cellStyle name="60% - Accent3 22" xfId="4594"/>
    <cellStyle name="60% - Accent3 22 2" xfId="4595"/>
    <cellStyle name="60% - Accent3 22 2 2" xfId="4596"/>
    <cellStyle name="60% - Accent3 22 2 3" xfId="4597"/>
    <cellStyle name="60% - Accent3 22 2 4" xfId="4598"/>
    <cellStyle name="60% - Accent3 22 2 5" xfId="4599"/>
    <cellStyle name="60% - Accent3 22 2 6" xfId="4600"/>
    <cellStyle name="60% - Accent3 22 2 7" xfId="4601"/>
    <cellStyle name="60% - Accent3 22 3" xfId="4602"/>
    <cellStyle name="60% - Accent3 22 4" xfId="4603"/>
    <cellStyle name="60% - Accent3 22 5" xfId="4604"/>
    <cellStyle name="60% - Accent3 22 6" xfId="4605"/>
    <cellStyle name="60% - Accent3 22 7" xfId="4606"/>
    <cellStyle name="60% - Accent3 23" xfId="4607"/>
    <cellStyle name="60% - Accent3 23 2" xfId="4608"/>
    <cellStyle name="60% - Accent3 23 2 2" xfId="4609"/>
    <cellStyle name="60% - Accent3 23 2 3" xfId="4610"/>
    <cellStyle name="60% - Accent3 23 2 4" xfId="4611"/>
    <cellStyle name="60% - Accent3 23 2 5" xfId="4612"/>
    <cellStyle name="60% - Accent3 23 2 6" xfId="4613"/>
    <cellStyle name="60% - Accent3 23 2 7" xfId="4614"/>
    <cellStyle name="60% - Accent3 23 3" xfId="4615"/>
    <cellStyle name="60% - Accent3 23 4" xfId="4616"/>
    <cellStyle name="60% - Accent3 23 5" xfId="4617"/>
    <cellStyle name="60% - Accent3 23 6" xfId="4618"/>
    <cellStyle name="60% - Accent3 23 7" xfId="4619"/>
    <cellStyle name="60% - Accent3 24" xfId="4620"/>
    <cellStyle name="60% - Accent3 25" xfId="4621"/>
    <cellStyle name="60% - Accent3 26" xfId="4622"/>
    <cellStyle name="60% - Accent3 27" xfId="4623"/>
    <cellStyle name="60% - Accent3 28" xfId="4624"/>
    <cellStyle name="60% - Accent3 29" xfId="4625"/>
    <cellStyle name="60% - Accent3 3" xfId="4626"/>
    <cellStyle name="60% - Accent3 3 10" xfId="4627"/>
    <cellStyle name="60% - Accent3 3 11" xfId="4628"/>
    <cellStyle name="60% - Accent3 3 12" xfId="4629"/>
    <cellStyle name="60% - Accent3 3 13" xfId="4630"/>
    <cellStyle name="60% - Accent3 3 14" xfId="4631"/>
    <cellStyle name="60% - Accent3 3 15" xfId="4632"/>
    <cellStyle name="60% - Accent3 3 2" xfId="4633"/>
    <cellStyle name="60% - Accent3 3 3" xfId="4634"/>
    <cellStyle name="60% - Accent3 3 4" xfId="4635"/>
    <cellStyle name="60% - Accent3 3 5" xfId="4636"/>
    <cellStyle name="60% - Accent3 3 6" xfId="4637"/>
    <cellStyle name="60% - Accent3 3 7" xfId="4638"/>
    <cellStyle name="60% - Accent3 3 8" xfId="4639"/>
    <cellStyle name="60% - Accent3 3 9" xfId="4640"/>
    <cellStyle name="60% - Accent3 30" xfId="4641"/>
    <cellStyle name="60% - Accent3 31" xfId="4642"/>
    <cellStyle name="60% - Accent3 32" xfId="4643"/>
    <cellStyle name="60% - Accent3 33" xfId="4644"/>
    <cellStyle name="60% - Accent3 34" xfId="4645"/>
    <cellStyle name="60% - Accent3 35" xfId="4646"/>
    <cellStyle name="60% - Accent3 36" xfId="4647"/>
    <cellStyle name="60% - Accent3 37" xfId="4648"/>
    <cellStyle name="60% - Accent3 38" xfId="4649"/>
    <cellStyle name="60% - Accent3 39" xfId="4650"/>
    <cellStyle name="60% - Accent3 4" xfId="4651"/>
    <cellStyle name="60% - Accent3 4 10" xfId="4652"/>
    <cellStyle name="60% - Accent3 4 11" xfId="4653"/>
    <cellStyle name="60% - Accent3 4 12" xfId="4654"/>
    <cellStyle name="60% - Accent3 4 13" xfId="4655"/>
    <cellStyle name="60% - Accent3 4 14" xfId="4656"/>
    <cellStyle name="60% - Accent3 4 2" xfId="4657"/>
    <cellStyle name="60% - Accent3 4 3" xfId="4658"/>
    <cellStyle name="60% - Accent3 4 4" xfId="4659"/>
    <cellStyle name="60% - Accent3 4 5" xfId="4660"/>
    <cellStyle name="60% - Accent3 4 6" xfId="4661"/>
    <cellStyle name="60% - Accent3 4 7" xfId="4662"/>
    <cellStyle name="60% - Accent3 4 8" xfId="4663"/>
    <cellStyle name="60% - Accent3 4 9" xfId="4664"/>
    <cellStyle name="60% - Accent3 40" xfId="4665"/>
    <cellStyle name="60% - Accent3 41" xfId="4666"/>
    <cellStyle name="60% - Accent3 42" xfId="4667"/>
    <cellStyle name="60% - Accent3 43" xfId="4668"/>
    <cellStyle name="60% - Accent3 44" xfId="4669"/>
    <cellStyle name="60% - Accent3 45" xfId="4670"/>
    <cellStyle name="60% - Accent3 46" xfId="4671"/>
    <cellStyle name="60% - Accent3 47" xfId="4672"/>
    <cellStyle name="60% - Accent3 48" xfId="4673"/>
    <cellStyle name="60% - Accent3 49" xfId="4674"/>
    <cellStyle name="60% - Accent3 5" xfId="4675"/>
    <cellStyle name="60% - Accent3 5 10" xfId="4676"/>
    <cellStyle name="60% - Accent3 5 11" xfId="4677"/>
    <cellStyle name="60% - Accent3 5 12" xfId="4678"/>
    <cellStyle name="60% - Accent3 5 13" xfId="4679"/>
    <cellStyle name="60% - Accent3 5 2" xfId="4680"/>
    <cellStyle name="60% - Accent3 5 3" xfId="4681"/>
    <cellStyle name="60% - Accent3 5 4" xfId="4682"/>
    <cellStyle name="60% - Accent3 5 5" xfId="4683"/>
    <cellStyle name="60% - Accent3 5 6" xfId="4684"/>
    <cellStyle name="60% - Accent3 5 7" xfId="4685"/>
    <cellStyle name="60% - Accent3 5 8" xfId="4686"/>
    <cellStyle name="60% - Accent3 5 9" xfId="4687"/>
    <cellStyle name="60% - Accent3 50" xfId="4688"/>
    <cellStyle name="60% - Accent3 51" xfId="4689"/>
    <cellStyle name="60% - Accent3 52" xfId="4690"/>
    <cellStyle name="60% - Accent3 53" xfId="4691"/>
    <cellStyle name="60% - Accent3 54" xfId="4692"/>
    <cellStyle name="60% - Accent3 55" xfId="4693"/>
    <cellStyle name="60% - Accent3 56" xfId="4694"/>
    <cellStyle name="60% - Accent3 57" xfId="4695"/>
    <cellStyle name="60% - Accent3 58" xfId="4696"/>
    <cellStyle name="60% - Accent3 59" xfId="4697"/>
    <cellStyle name="60% - Accent3 6" xfId="4698"/>
    <cellStyle name="60% - Accent3 6 10" xfId="4699"/>
    <cellStyle name="60% - Accent3 6 11" xfId="4700"/>
    <cellStyle name="60% - Accent3 6 12" xfId="4701"/>
    <cellStyle name="60% - Accent3 6 13" xfId="4702"/>
    <cellStyle name="60% - Accent3 6 2" xfId="4703"/>
    <cellStyle name="60% - Accent3 6 3" xfId="4704"/>
    <cellStyle name="60% - Accent3 6 4" xfId="4705"/>
    <cellStyle name="60% - Accent3 6 5" xfId="4706"/>
    <cellStyle name="60% - Accent3 6 6" xfId="4707"/>
    <cellStyle name="60% - Accent3 6 7" xfId="4708"/>
    <cellStyle name="60% - Accent3 6 8" xfId="4709"/>
    <cellStyle name="60% - Accent3 6 9" xfId="4710"/>
    <cellStyle name="60% - Accent3 60" xfId="4711"/>
    <cellStyle name="60% - Accent3 61" xfId="4712"/>
    <cellStyle name="60% - Accent3 62" xfId="4713"/>
    <cellStyle name="60% - Accent3 63" xfId="4714"/>
    <cellStyle name="60% - Accent3 64" xfId="4715"/>
    <cellStyle name="60% - Accent3 65" xfId="4716"/>
    <cellStyle name="60% - Accent3 66" xfId="4717"/>
    <cellStyle name="60% - Accent3 67" xfId="4718"/>
    <cellStyle name="60% - Accent3 68" xfId="4719"/>
    <cellStyle name="60% - Accent3 69" xfId="4720"/>
    <cellStyle name="60% - Accent3 7" xfId="4721"/>
    <cellStyle name="60% - Accent3 7 10" xfId="4722"/>
    <cellStyle name="60% - Accent3 7 11" xfId="4723"/>
    <cellStyle name="60% - Accent3 7 12" xfId="4724"/>
    <cellStyle name="60% - Accent3 7 13" xfId="4725"/>
    <cellStyle name="60% - Accent3 7 2" xfId="4726"/>
    <cellStyle name="60% - Accent3 7 3" xfId="4727"/>
    <cellStyle name="60% - Accent3 7 4" xfId="4728"/>
    <cellStyle name="60% - Accent3 7 5" xfId="4729"/>
    <cellStyle name="60% - Accent3 7 6" xfId="4730"/>
    <cellStyle name="60% - Accent3 7 7" xfId="4731"/>
    <cellStyle name="60% - Accent3 7 8" xfId="4732"/>
    <cellStyle name="60% - Accent3 7 9" xfId="4733"/>
    <cellStyle name="60% - Accent3 70" xfId="4734"/>
    <cellStyle name="60% - Accent3 71" xfId="4735"/>
    <cellStyle name="60% - Accent3 72" xfId="4736"/>
    <cellStyle name="60% - Accent3 8" xfId="4737"/>
    <cellStyle name="60% - Accent3 8 10" xfId="4738"/>
    <cellStyle name="60% - Accent3 8 11" xfId="4739"/>
    <cellStyle name="60% - Accent3 8 12" xfId="4740"/>
    <cellStyle name="60% - Accent3 8 13" xfId="4741"/>
    <cellStyle name="60% - Accent3 8 2" xfId="4742"/>
    <cellStyle name="60% - Accent3 8 3" xfId="4743"/>
    <cellStyle name="60% - Accent3 8 4" xfId="4744"/>
    <cellStyle name="60% - Accent3 8 5" xfId="4745"/>
    <cellStyle name="60% - Accent3 8 6" xfId="4746"/>
    <cellStyle name="60% - Accent3 8 7" xfId="4747"/>
    <cellStyle name="60% - Accent3 8 8" xfId="4748"/>
    <cellStyle name="60% - Accent3 8 9" xfId="4749"/>
    <cellStyle name="60% - Accent3 9" xfId="4750"/>
    <cellStyle name="60% - Accent3 9 2" xfId="4751"/>
    <cellStyle name="60% - Accent3 9 2 2" xfId="4752"/>
    <cellStyle name="60% - Accent3 9 2 3" xfId="4753"/>
    <cellStyle name="60% - Accent3 9 2 4" xfId="4754"/>
    <cellStyle name="60% - Accent3 9 2 5" xfId="4755"/>
    <cellStyle name="60% - Accent3 9 2 6" xfId="4756"/>
    <cellStyle name="60% - Accent3 9 2 7" xfId="4757"/>
    <cellStyle name="60% - Accent3 9 3" xfId="4758"/>
    <cellStyle name="60% - Accent3 9 4" xfId="4759"/>
    <cellStyle name="60% - Accent3 9 5" xfId="4760"/>
    <cellStyle name="60% - Accent3 9 6" xfId="4761"/>
    <cellStyle name="60% - Accent3 9 7" xfId="4762"/>
    <cellStyle name="60% - Accent4" xfId="30316" builtinId="44" customBuiltin="1"/>
    <cellStyle name="60% - Accent4 10" xfId="4763"/>
    <cellStyle name="60% - Accent4 10 2" xfId="4764"/>
    <cellStyle name="60% - Accent4 10 2 2" xfId="4765"/>
    <cellStyle name="60% - Accent4 10 2 3" xfId="4766"/>
    <cellStyle name="60% - Accent4 10 2 4" xfId="4767"/>
    <cellStyle name="60% - Accent4 10 2 5" xfId="4768"/>
    <cellStyle name="60% - Accent4 10 2 6" xfId="4769"/>
    <cellStyle name="60% - Accent4 10 2 7" xfId="4770"/>
    <cellStyle name="60% - Accent4 10 3" xfId="4771"/>
    <cellStyle name="60% - Accent4 10 4" xfId="4772"/>
    <cellStyle name="60% - Accent4 10 5" xfId="4773"/>
    <cellStyle name="60% - Accent4 10 6" xfId="4774"/>
    <cellStyle name="60% - Accent4 10 7" xfId="4775"/>
    <cellStyle name="60% - Accent4 11" xfId="4776"/>
    <cellStyle name="60% - Accent4 11 2" xfId="4777"/>
    <cellStyle name="60% - Accent4 11 2 2" xfId="4778"/>
    <cellStyle name="60% - Accent4 11 2 3" xfId="4779"/>
    <cellStyle name="60% - Accent4 11 2 4" xfId="4780"/>
    <cellStyle name="60% - Accent4 11 2 5" xfId="4781"/>
    <cellStyle name="60% - Accent4 11 2 6" xfId="4782"/>
    <cellStyle name="60% - Accent4 11 2 7" xfId="4783"/>
    <cellStyle name="60% - Accent4 11 3" xfId="4784"/>
    <cellStyle name="60% - Accent4 11 4" xfId="4785"/>
    <cellStyle name="60% - Accent4 11 5" xfId="4786"/>
    <cellStyle name="60% - Accent4 11 6" xfId="4787"/>
    <cellStyle name="60% - Accent4 11 7" xfId="4788"/>
    <cellStyle name="60% - Accent4 12" xfId="4789"/>
    <cellStyle name="60% - Accent4 12 2" xfId="4790"/>
    <cellStyle name="60% - Accent4 12 2 2" xfId="4791"/>
    <cellStyle name="60% - Accent4 12 2 3" xfId="4792"/>
    <cellStyle name="60% - Accent4 12 2 4" xfId="4793"/>
    <cellStyle name="60% - Accent4 12 2 5" xfId="4794"/>
    <cellStyle name="60% - Accent4 12 2 6" xfId="4795"/>
    <cellStyle name="60% - Accent4 12 2 7" xfId="4796"/>
    <cellStyle name="60% - Accent4 12 3" xfId="4797"/>
    <cellStyle name="60% - Accent4 12 4" xfId="4798"/>
    <cellStyle name="60% - Accent4 12 5" xfId="4799"/>
    <cellStyle name="60% - Accent4 12 6" xfId="4800"/>
    <cellStyle name="60% - Accent4 12 7" xfId="4801"/>
    <cellStyle name="60% - Accent4 13" xfId="4802"/>
    <cellStyle name="60% - Accent4 13 2" xfId="4803"/>
    <cellStyle name="60% - Accent4 13 2 2" xfId="4804"/>
    <cellStyle name="60% - Accent4 13 2 3" xfId="4805"/>
    <cellStyle name="60% - Accent4 13 2 4" xfId="4806"/>
    <cellStyle name="60% - Accent4 13 2 5" xfId="4807"/>
    <cellStyle name="60% - Accent4 13 2 6" xfId="4808"/>
    <cellStyle name="60% - Accent4 13 2 7" xfId="4809"/>
    <cellStyle name="60% - Accent4 13 3" xfId="4810"/>
    <cellStyle name="60% - Accent4 13 4" xfId="4811"/>
    <cellStyle name="60% - Accent4 13 5" xfId="4812"/>
    <cellStyle name="60% - Accent4 13 6" xfId="4813"/>
    <cellStyle name="60% - Accent4 13 7" xfId="4814"/>
    <cellStyle name="60% - Accent4 14" xfId="4815"/>
    <cellStyle name="60% - Accent4 14 2" xfId="4816"/>
    <cellStyle name="60% - Accent4 14 2 2" xfId="4817"/>
    <cellStyle name="60% - Accent4 14 2 3" xfId="4818"/>
    <cellStyle name="60% - Accent4 14 2 4" xfId="4819"/>
    <cellStyle name="60% - Accent4 14 2 5" xfId="4820"/>
    <cellStyle name="60% - Accent4 14 2 6" xfId="4821"/>
    <cellStyle name="60% - Accent4 14 2 7" xfId="4822"/>
    <cellStyle name="60% - Accent4 14 3" xfId="4823"/>
    <cellStyle name="60% - Accent4 14 4" xfId="4824"/>
    <cellStyle name="60% - Accent4 14 5" xfId="4825"/>
    <cellStyle name="60% - Accent4 14 6" xfId="4826"/>
    <cellStyle name="60% - Accent4 14 7" xfId="4827"/>
    <cellStyle name="60% - Accent4 15" xfId="4828"/>
    <cellStyle name="60% - Accent4 15 2" xfId="4829"/>
    <cellStyle name="60% - Accent4 15 2 2" xfId="4830"/>
    <cellStyle name="60% - Accent4 15 2 3" xfId="4831"/>
    <cellStyle name="60% - Accent4 15 2 4" xfId="4832"/>
    <cellStyle name="60% - Accent4 15 2 5" xfId="4833"/>
    <cellStyle name="60% - Accent4 15 2 6" xfId="4834"/>
    <cellStyle name="60% - Accent4 15 2 7" xfId="4835"/>
    <cellStyle name="60% - Accent4 15 3" xfId="4836"/>
    <cellStyle name="60% - Accent4 15 4" xfId="4837"/>
    <cellStyle name="60% - Accent4 15 5" xfId="4838"/>
    <cellStyle name="60% - Accent4 15 6" xfId="4839"/>
    <cellStyle name="60% - Accent4 15 7" xfId="4840"/>
    <cellStyle name="60% - Accent4 16" xfId="4841"/>
    <cellStyle name="60% - Accent4 16 2" xfId="4842"/>
    <cellStyle name="60% - Accent4 16 2 2" xfId="4843"/>
    <cellStyle name="60% - Accent4 16 2 3" xfId="4844"/>
    <cellStyle name="60% - Accent4 16 2 4" xfId="4845"/>
    <cellStyle name="60% - Accent4 16 2 5" xfId="4846"/>
    <cellStyle name="60% - Accent4 16 2 6" xfId="4847"/>
    <cellStyle name="60% - Accent4 16 2 7" xfId="4848"/>
    <cellStyle name="60% - Accent4 16 3" xfId="4849"/>
    <cellStyle name="60% - Accent4 16 4" xfId="4850"/>
    <cellStyle name="60% - Accent4 16 5" xfId="4851"/>
    <cellStyle name="60% - Accent4 16 6" xfId="4852"/>
    <cellStyle name="60% - Accent4 16 7" xfId="4853"/>
    <cellStyle name="60% - Accent4 17" xfId="4854"/>
    <cellStyle name="60% - Accent4 17 2" xfId="4855"/>
    <cellStyle name="60% - Accent4 17 2 2" xfId="4856"/>
    <cellStyle name="60% - Accent4 17 2 3" xfId="4857"/>
    <cellStyle name="60% - Accent4 17 2 4" xfId="4858"/>
    <cellStyle name="60% - Accent4 17 2 5" xfId="4859"/>
    <cellStyle name="60% - Accent4 17 2 6" xfId="4860"/>
    <cellStyle name="60% - Accent4 17 2 7" xfId="4861"/>
    <cellStyle name="60% - Accent4 17 3" xfId="4862"/>
    <cellStyle name="60% - Accent4 17 4" xfId="4863"/>
    <cellStyle name="60% - Accent4 17 5" xfId="4864"/>
    <cellStyle name="60% - Accent4 17 6" xfId="4865"/>
    <cellStyle name="60% - Accent4 17 7" xfId="4866"/>
    <cellStyle name="60% - Accent4 18" xfId="4867"/>
    <cellStyle name="60% - Accent4 18 2" xfId="4868"/>
    <cellStyle name="60% - Accent4 18 2 2" xfId="4869"/>
    <cellStyle name="60% - Accent4 18 2 3" xfId="4870"/>
    <cellStyle name="60% - Accent4 18 2 4" xfId="4871"/>
    <cellStyle name="60% - Accent4 18 2 5" xfId="4872"/>
    <cellStyle name="60% - Accent4 18 2 6" xfId="4873"/>
    <cellStyle name="60% - Accent4 18 2 7" xfId="4874"/>
    <cellStyle name="60% - Accent4 18 3" xfId="4875"/>
    <cellStyle name="60% - Accent4 18 4" xfId="4876"/>
    <cellStyle name="60% - Accent4 18 5" xfId="4877"/>
    <cellStyle name="60% - Accent4 18 6" xfId="4878"/>
    <cellStyle name="60% - Accent4 18 7" xfId="4879"/>
    <cellStyle name="60% - Accent4 19" xfId="4880"/>
    <cellStyle name="60% - Accent4 19 2" xfId="4881"/>
    <cellStyle name="60% - Accent4 19 2 2" xfId="4882"/>
    <cellStyle name="60% - Accent4 19 2 3" xfId="4883"/>
    <cellStyle name="60% - Accent4 19 2 4" xfId="4884"/>
    <cellStyle name="60% - Accent4 19 2 5" xfId="4885"/>
    <cellStyle name="60% - Accent4 19 2 6" xfId="4886"/>
    <cellStyle name="60% - Accent4 19 2 7" xfId="4887"/>
    <cellStyle name="60% - Accent4 19 3" xfId="4888"/>
    <cellStyle name="60% - Accent4 19 4" xfId="4889"/>
    <cellStyle name="60% - Accent4 19 5" xfId="4890"/>
    <cellStyle name="60% - Accent4 19 6" xfId="4891"/>
    <cellStyle name="60% - Accent4 19 7" xfId="4892"/>
    <cellStyle name="60% - Accent4 2" xfId="4893"/>
    <cellStyle name="60% - Accent4 2 10" xfId="4894"/>
    <cellStyle name="60% - Accent4 2 10 2" xfId="4895"/>
    <cellStyle name="60% - Accent4 2 11" xfId="4896"/>
    <cellStyle name="60% - Accent4 2 11 2" xfId="4897"/>
    <cellStyle name="60% - Accent4 2 12" xfId="4898"/>
    <cellStyle name="60% - Accent4 2 12 2" xfId="4899"/>
    <cellStyle name="60% - Accent4 2 13" xfId="4900"/>
    <cellStyle name="60% - Accent4 2 13 2" xfId="4901"/>
    <cellStyle name="60% - Accent4 2 14" xfId="4902"/>
    <cellStyle name="60% - Accent4 2 15" xfId="4903"/>
    <cellStyle name="60% - Accent4 2 16" xfId="4904"/>
    <cellStyle name="60% - Accent4 2 17" xfId="4905"/>
    <cellStyle name="60% - Accent4 2 18" xfId="4906"/>
    <cellStyle name="60% - Accent4 2 19" xfId="4907"/>
    <cellStyle name="60% - Accent4 2 2" xfId="4908"/>
    <cellStyle name="60% - Accent4 2 2 10" xfId="4909"/>
    <cellStyle name="60% - Accent4 2 2 11" xfId="4910"/>
    <cellStyle name="60% - Accent4 2 2 12" xfId="4911"/>
    <cellStyle name="60% - Accent4 2 2 13" xfId="4912"/>
    <cellStyle name="60% - Accent4 2 2 14" xfId="4913"/>
    <cellStyle name="60% - Accent4 2 2 15" xfId="4914"/>
    <cellStyle name="60% - Accent4 2 2 2" xfId="4915"/>
    <cellStyle name="60% - Accent4 2 2 2 10" xfId="4916"/>
    <cellStyle name="60% - Accent4 2 2 2 11" xfId="4917"/>
    <cellStyle name="60% - Accent4 2 2 2 12" xfId="4918"/>
    <cellStyle name="60% - Accent4 2 2 2 13" xfId="4919"/>
    <cellStyle name="60% - Accent4 2 2 2 2" xfId="4920"/>
    <cellStyle name="60% - Accent4 2 2 2 2 10" xfId="4921"/>
    <cellStyle name="60% - Accent4 2 2 2 2 11" xfId="4922"/>
    <cellStyle name="60% - Accent4 2 2 2 2 12" xfId="4923"/>
    <cellStyle name="60% - Accent4 2 2 2 2 2" xfId="4924"/>
    <cellStyle name="60% - Accent4 2 2 2 2 2 2" xfId="4925"/>
    <cellStyle name="60% - Accent4 2 2 2 2 2 2 2" xfId="4926"/>
    <cellStyle name="60% - Accent4 2 2 2 2 2 2 3" xfId="4927"/>
    <cellStyle name="60% - Accent4 2 2 2 2 2 2 4" xfId="4928"/>
    <cellStyle name="60% - Accent4 2 2 2 2 2 2 5" xfId="4929"/>
    <cellStyle name="60% - Accent4 2 2 2 2 2 2 6" xfId="4930"/>
    <cellStyle name="60% - Accent4 2 2 2 2 2 2 7" xfId="4931"/>
    <cellStyle name="60% - Accent4 2 2 2 2 2 3" xfId="4932"/>
    <cellStyle name="60% - Accent4 2 2 2 2 2 4" xfId="4933"/>
    <cellStyle name="60% - Accent4 2 2 2 2 2 5" xfId="4934"/>
    <cellStyle name="60% - Accent4 2 2 2 2 2 6" xfId="4935"/>
    <cellStyle name="60% - Accent4 2 2 2 2 2 7" xfId="4936"/>
    <cellStyle name="60% - Accent4 2 2 2 2 3" xfId="4937"/>
    <cellStyle name="60% - Accent4 2 2 2 2 4" xfId="4938"/>
    <cellStyle name="60% - Accent4 2 2 2 2 5" xfId="4939"/>
    <cellStyle name="60% - Accent4 2 2 2 2 6" xfId="4940"/>
    <cellStyle name="60% - Accent4 2 2 2 2 7" xfId="4941"/>
    <cellStyle name="60% - Accent4 2 2 2 2 8" xfId="4942"/>
    <cellStyle name="60% - Accent4 2 2 2 2 9" xfId="4943"/>
    <cellStyle name="60% - Accent4 2 2 2 3" xfId="4944"/>
    <cellStyle name="60% - Accent4 2 2 2 4" xfId="4945"/>
    <cellStyle name="60% - Accent4 2 2 2 5" xfId="4946"/>
    <cellStyle name="60% - Accent4 2 2 2 6" xfId="4947"/>
    <cellStyle name="60% - Accent4 2 2 2 7" xfId="4948"/>
    <cellStyle name="60% - Accent4 2 2 2 8" xfId="4949"/>
    <cellStyle name="60% - Accent4 2 2 2 9" xfId="4950"/>
    <cellStyle name="60% - Accent4 2 2 3" xfId="4951"/>
    <cellStyle name="60% - Accent4 2 2 4" xfId="4952"/>
    <cellStyle name="60% - Accent4 2 2 4 2" xfId="4953"/>
    <cellStyle name="60% - Accent4 2 2 4 3" xfId="4954"/>
    <cellStyle name="60% - Accent4 2 2 4 4" xfId="4955"/>
    <cellStyle name="60% - Accent4 2 2 4 5" xfId="4956"/>
    <cellStyle name="60% - Accent4 2 2 4 6" xfId="4957"/>
    <cellStyle name="60% - Accent4 2 2 5" xfId="4958"/>
    <cellStyle name="60% - Accent4 2 2 6" xfId="4959"/>
    <cellStyle name="60% - Accent4 2 2 7" xfId="4960"/>
    <cellStyle name="60% - Accent4 2 2 8" xfId="4961"/>
    <cellStyle name="60% - Accent4 2 2 9" xfId="4962"/>
    <cellStyle name="60% - Accent4 2 3" xfId="4963"/>
    <cellStyle name="60% - Accent4 2 4" xfId="4964"/>
    <cellStyle name="60% - Accent4 2 5" xfId="4965"/>
    <cellStyle name="60% - Accent4 2 6" xfId="4966"/>
    <cellStyle name="60% - Accent4 2 7" xfId="4967"/>
    <cellStyle name="60% - Accent4 2 8" xfId="4968"/>
    <cellStyle name="60% - Accent4 2 8 2" xfId="4969"/>
    <cellStyle name="60% - Accent4 2 9" xfId="4970"/>
    <cellStyle name="60% - Accent4 2 9 2" xfId="4971"/>
    <cellStyle name="60% - Accent4 2 9 3" xfId="4972"/>
    <cellStyle name="60% - Accent4 2 9 4" xfId="4973"/>
    <cellStyle name="60% - Accent4 2 9 5" xfId="4974"/>
    <cellStyle name="60% - Accent4 2 9 6" xfId="4975"/>
    <cellStyle name="60% - Accent4 2 9 7" xfId="4976"/>
    <cellStyle name="60% - Accent4 20" xfId="4977"/>
    <cellStyle name="60% - Accent4 20 2" xfId="4978"/>
    <cellStyle name="60% - Accent4 20 2 2" xfId="4979"/>
    <cellStyle name="60% - Accent4 20 2 3" xfId="4980"/>
    <cellStyle name="60% - Accent4 20 2 4" xfId="4981"/>
    <cellStyle name="60% - Accent4 20 2 5" xfId="4982"/>
    <cellStyle name="60% - Accent4 20 2 6" xfId="4983"/>
    <cellStyle name="60% - Accent4 20 2 7" xfId="4984"/>
    <cellStyle name="60% - Accent4 20 3" xfId="4985"/>
    <cellStyle name="60% - Accent4 20 4" xfId="4986"/>
    <cellStyle name="60% - Accent4 20 5" xfId="4987"/>
    <cellStyle name="60% - Accent4 20 6" xfId="4988"/>
    <cellStyle name="60% - Accent4 20 7" xfId="4989"/>
    <cellStyle name="60% - Accent4 21" xfId="4990"/>
    <cellStyle name="60% - Accent4 21 2" xfId="4991"/>
    <cellStyle name="60% - Accent4 21 2 2" xfId="4992"/>
    <cellStyle name="60% - Accent4 21 2 3" xfId="4993"/>
    <cellStyle name="60% - Accent4 21 2 4" xfId="4994"/>
    <cellStyle name="60% - Accent4 21 2 5" xfId="4995"/>
    <cellStyle name="60% - Accent4 21 2 6" xfId="4996"/>
    <cellStyle name="60% - Accent4 21 2 7" xfId="4997"/>
    <cellStyle name="60% - Accent4 21 3" xfId="4998"/>
    <cellStyle name="60% - Accent4 21 4" xfId="4999"/>
    <cellStyle name="60% - Accent4 21 5" xfId="5000"/>
    <cellStyle name="60% - Accent4 21 6" xfId="5001"/>
    <cellStyle name="60% - Accent4 21 7" xfId="5002"/>
    <cellStyle name="60% - Accent4 22" xfId="5003"/>
    <cellStyle name="60% - Accent4 22 2" xfId="5004"/>
    <cellStyle name="60% - Accent4 22 2 2" xfId="5005"/>
    <cellStyle name="60% - Accent4 22 2 3" xfId="5006"/>
    <cellStyle name="60% - Accent4 22 2 4" xfId="5007"/>
    <cellStyle name="60% - Accent4 22 2 5" xfId="5008"/>
    <cellStyle name="60% - Accent4 22 2 6" xfId="5009"/>
    <cellStyle name="60% - Accent4 22 2 7" xfId="5010"/>
    <cellStyle name="60% - Accent4 22 3" xfId="5011"/>
    <cellStyle name="60% - Accent4 22 4" xfId="5012"/>
    <cellStyle name="60% - Accent4 22 5" xfId="5013"/>
    <cellStyle name="60% - Accent4 22 6" xfId="5014"/>
    <cellStyle name="60% - Accent4 22 7" xfId="5015"/>
    <cellStyle name="60% - Accent4 23" xfId="5016"/>
    <cellStyle name="60% - Accent4 23 2" xfId="5017"/>
    <cellStyle name="60% - Accent4 23 2 2" xfId="5018"/>
    <cellStyle name="60% - Accent4 23 2 3" xfId="5019"/>
    <cellStyle name="60% - Accent4 23 2 4" xfId="5020"/>
    <cellStyle name="60% - Accent4 23 2 5" xfId="5021"/>
    <cellStyle name="60% - Accent4 23 2 6" xfId="5022"/>
    <cellStyle name="60% - Accent4 23 2 7" xfId="5023"/>
    <cellStyle name="60% - Accent4 23 3" xfId="5024"/>
    <cellStyle name="60% - Accent4 23 4" xfId="5025"/>
    <cellStyle name="60% - Accent4 23 5" xfId="5026"/>
    <cellStyle name="60% - Accent4 23 6" xfId="5027"/>
    <cellStyle name="60% - Accent4 23 7" xfId="5028"/>
    <cellStyle name="60% - Accent4 24" xfId="5029"/>
    <cellStyle name="60% - Accent4 25" xfId="5030"/>
    <cellStyle name="60% - Accent4 26" xfId="5031"/>
    <cellStyle name="60% - Accent4 27" xfId="5032"/>
    <cellStyle name="60% - Accent4 28" xfId="5033"/>
    <cellStyle name="60% - Accent4 29" xfId="5034"/>
    <cellStyle name="60% - Accent4 3" xfId="5035"/>
    <cellStyle name="60% - Accent4 3 10" xfId="5036"/>
    <cellStyle name="60% - Accent4 3 11" xfId="5037"/>
    <cellStyle name="60% - Accent4 3 12" xfId="5038"/>
    <cellStyle name="60% - Accent4 3 13" xfId="5039"/>
    <cellStyle name="60% - Accent4 3 14" xfId="5040"/>
    <cellStyle name="60% - Accent4 3 15" xfId="5041"/>
    <cellStyle name="60% - Accent4 3 2" xfId="5042"/>
    <cellStyle name="60% - Accent4 3 2 2" xfId="5043"/>
    <cellStyle name="60% - Accent4 3 2 2 2" xfId="5044"/>
    <cellStyle name="60% - Accent4 3 2 2 2 2" xfId="5045"/>
    <cellStyle name="60% - Accent4 3 2 2 2 3" xfId="5046"/>
    <cellStyle name="60% - Accent4 3 2 2 2 4" xfId="5047"/>
    <cellStyle name="60% - Accent4 3 2 2 2 5" xfId="5048"/>
    <cellStyle name="60% - Accent4 3 2 2 2 6" xfId="5049"/>
    <cellStyle name="60% - Accent4 3 2 2 2 7" xfId="5050"/>
    <cellStyle name="60% - Accent4 3 2 2 3" xfId="5051"/>
    <cellStyle name="60% - Accent4 3 2 2 4" xfId="5052"/>
    <cellStyle name="60% - Accent4 3 2 2 5" xfId="5053"/>
    <cellStyle name="60% - Accent4 3 2 2 6" xfId="5054"/>
    <cellStyle name="60% - Accent4 3 2 2 7" xfId="5055"/>
    <cellStyle name="60% - Accent4 3 2 3" xfId="5056"/>
    <cellStyle name="60% - Accent4 3 2 4" xfId="5057"/>
    <cellStyle name="60% - Accent4 3 2 5" xfId="5058"/>
    <cellStyle name="60% - Accent4 3 2 6" xfId="5059"/>
    <cellStyle name="60% - Accent4 3 2 7" xfId="5060"/>
    <cellStyle name="60% - Accent4 3 2 8" xfId="5061"/>
    <cellStyle name="60% - Accent4 3 2 9" xfId="5062"/>
    <cellStyle name="60% - Accent4 3 3" xfId="5063"/>
    <cellStyle name="60% - Accent4 3 4" xfId="5064"/>
    <cellStyle name="60% - Accent4 3 5" xfId="5065"/>
    <cellStyle name="60% - Accent4 3 6" xfId="5066"/>
    <cellStyle name="60% - Accent4 3 7" xfId="5067"/>
    <cellStyle name="60% - Accent4 3 8" xfId="5068"/>
    <cellStyle name="60% - Accent4 3 9" xfId="5069"/>
    <cellStyle name="60% - Accent4 30" xfId="5070"/>
    <cellStyle name="60% - Accent4 31" xfId="5071"/>
    <cellStyle name="60% - Accent4 32" xfId="5072"/>
    <cellStyle name="60% - Accent4 33" xfId="5073"/>
    <cellStyle name="60% - Accent4 34" xfId="5074"/>
    <cellStyle name="60% - Accent4 35" xfId="5075"/>
    <cellStyle name="60% - Accent4 36" xfId="5076"/>
    <cellStyle name="60% - Accent4 37" xfId="5077"/>
    <cellStyle name="60% - Accent4 38" xfId="5078"/>
    <cellStyle name="60% - Accent4 39" xfId="5079"/>
    <cellStyle name="60% - Accent4 4" xfId="5080"/>
    <cellStyle name="60% - Accent4 4 10" xfId="5081"/>
    <cellStyle name="60% - Accent4 4 11" xfId="5082"/>
    <cellStyle name="60% - Accent4 4 12" xfId="5083"/>
    <cellStyle name="60% - Accent4 4 13" xfId="5084"/>
    <cellStyle name="60% - Accent4 4 14" xfId="5085"/>
    <cellStyle name="60% - Accent4 4 2" xfId="5086"/>
    <cellStyle name="60% - Accent4 4 2 2" xfId="5087"/>
    <cellStyle name="60% - Accent4 4 2 3" xfId="5088"/>
    <cellStyle name="60% - Accent4 4 3" xfId="5089"/>
    <cellStyle name="60% - Accent4 4 4" xfId="5090"/>
    <cellStyle name="60% - Accent4 4 5" xfId="5091"/>
    <cellStyle name="60% - Accent4 4 6" xfId="5092"/>
    <cellStyle name="60% - Accent4 4 7" xfId="5093"/>
    <cellStyle name="60% - Accent4 4 8" xfId="5094"/>
    <cellStyle name="60% - Accent4 4 9" xfId="5095"/>
    <cellStyle name="60% - Accent4 40" xfId="5096"/>
    <cellStyle name="60% - Accent4 41" xfId="5097"/>
    <cellStyle name="60% - Accent4 42" xfId="5098"/>
    <cellStyle name="60% - Accent4 43" xfId="5099"/>
    <cellStyle name="60% - Accent4 44" xfId="5100"/>
    <cellStyle name="60% - Accent4 45" xfId="5101"/>
    <cellStyle name="60% - Accent4 46" xfId="5102"/>
    <cellStyle name="60% - Accent4 47" xfId="5103"/>
    <cellStyle name="60% - Accent4 48" xfId="5104"/>
    <cellStyle name="60% - Accent4 49" xfId="5105"/>
    <cellStyle name="60% - Accent4 5" xfId="5106"/>
    <cellStyle name="60% - Accent4 5 10" xfId="5107"/>
    <cellStyle name="60% - Accent4 5 11" xfId="5108"/>
    <cellStyle name="60% - Accent4 5 12" xfId="5109"/>
    <cellStyle name="60% - Accent4 5 13" xfId="5110"/>
    <cellStyle name="60% - Accent4 5 2" xfId="5111"/>
    <cellStyle name="60% - Accent4 5 2 2" xfId="5112"/>
    <cellStyle name="60% - Accent4 5 2 2 2" xfId="5113"/>
    <cellStyle name="60% - Accent4 5 2 2 3" xfId="5114"/>
    <cellStyle name="60% - Accent4 5 2 2 4" xfId="5115"/>
    <cellStyle name="60% - Accent4 5 2 2 5" xfId="5116"/>
    <cellStyle name="60% - Accent4 5 2 2 6" xfId="5117"/>
    <cellStyle name="60% - Accent4 5 2 2 7" xfId="5118"/>
    <cellStyle name="60% - Accent4 5 2 3" xfId="5119"/>
    <cellStyle name="60% - Accent4 5 2 4" xfId="5120"/>
    <cellStyle name="60% - Accent4 5 2 5" xfId="5121"/>
    <cellStyle name="60% - Accent4 5 2 6" xfId="5122"/>
    <cellStyle name="60% - Accent4 5 2 7" xfId="5123"/>
    <cellStyle name="60% - Accent4 5 3" xfId="5124"/>
    <cellStyle name="60% - Accent4 5 4" xfId="5125"/>
    <cellStyle name="60% - Accent4 5 5" xfId="5126"/>
    <cellStyle name="60% - Accent4 5 6" xfId="5127"/>
    <cellStyle name="60% - Accent4 5 7" xfId="5128"/>
    <cellStyle name="60% - Accent4 5 8" xfId="5129"/>
    <cellStyle name="60% - Accent4 5 9" xfId="5130"/>
    <cellStyle name="60% - Accent4 50" xfId="5131"/>
    <cellStyle name="60% - Accent4 51" xfId="5132"/>
    <cellStyle name="60% - Accent4 52" xfId="5133"/>
    <cellStyle name="60% - Accent4 53" xfId="5134"/>
    <cellStyle name="60% - Accent4 54" xfId="5135"/>
    <cellStyle name="60% - Accent4 55" xfId="5136"/>
    <cellStyle name="60% - Accent4 56" xfId="5137"/>
    <cellStyle name="60% - Accent4 57" xfId="5138"/>
    <cellStyle name="60% - Accent4 58" xfId="5139"/>
    <cellStyle name="60% - Accent4 59" xfId="5140"/>
    <cellStyle name="60% - Accent4 6" xfId="5141"/>
    <cellStyle name="60% - Accent4 6 10" xfId="5142"/>
    <cellStyle name="60% - Accent4 6 11" xfId="5143"/>
    <cellStyle name="60% - Accent4 6 12" xfId="5144"/>
    <cellStyle name="60% - Accent4 6 13" xfId="5145"/>
    <cellStyle name="60% - Accent4 6 2" xfId="5146"/>
    <cellStyle name="60% - Accent4 6 2 2" xfId="5147"/>
    <cellStyle name="60% - Accent4 6 2 2 2" xfId="5148"/>
    <cellStyle name="60% - Accent4 6 2 2 3" xfId="5149"/>
    <cellStyle name="60% - Accent4 6 2 2 4" xfId="5150"/>
    <cellStyle name="60% - Accent4 6 2 2 5" xfId="5151"/>
    <cellStyle name="60% - Accent4 6 2 2 6" xfId="5152"/>
    <cellStyle name="60% - Accent4 6 2 2 7" xfId="5153"/>
    <cellStyle name="60% - Accent4 6 2 3" xfId="5154"/>
    <cellStyle name="60% - Accent4 6 2 4" xfId="5155"/>
    <cellStyle name="60% - Accent4 6 2 5" xfId="5156"/>
    <cellStyle name="60% - Accent4 6 2 6" xfId="5157"/>
    <cellStyle name="60% - Accent4 6 2 7" xfId="5158"/>
    <cellStyle name="60% - Accent4 6 3" xfId="5159"/>
    <cellStyle name="60% - Accent4 6 4" xfId="5160"/>
    <cellStyle name="60% - Accent4 6 5" xfId="5161"/>
    <cellStyle name="60% - Accent4 6 6" xfId="5162"/>
    <cellStyle name="60% - Accent4 6 7" xfId="5163"/>
    <cellStyle name="60% - Accent4 6 8" xfId="5164"/>
    <cellStyle name="60% - Accent4 6 9" xfId="5165"/>
    <cellStyle name="60% - Accent4 60" xfId="5166"/>
    <cellStyle name="60% - Accent4 61" xfId="5167"/>
    <cellStyle name="60% - Accent4 62" xfId="5168"/>
    <cellStyle name="60% - Accent4 63" xfId="5169"/>
    <cellStyle name="60% - Accent4 64" xfId="5170"/>
    <cellStyle name="60% - Accent4 65" xfId="5171"/>
    <cellStyle name="60% - Accent4 66" xfId="5172"/>
    <cellStyle name="60% - Accent4 67" xfId="5173"/>
    <cellStyle name="60% - Accent4 68" xfId="5174"/>
    <cellStyle name="60% - Accent4 69" xfId="5175"/>
    <cellStyle name="60% - Accent4 7" xfId="5176"/>
    <cellStyle name="60% - Accent4 7 10" xfId="5177"/>
    <cellStyle name="60% - Accent4 7 11" xfId="5178"/>
    <cellStyle name="60% - Accent4 7 12" xfId="5179"/>
    <cellStyle name="60% - Accent4 7 13" xfId="5180"/>
    <cellStyle name="60% - Accent4 7 2" xfId="5181"/>
    <cellStyle name="60% - Accent4 7 2 2" xfId="5182"/>
    <cellStyle name="60% - Accent4 7 2 2 2" xfId="5183"/>
    <cellStyle name="60% - Accent4 7 2 2 3" xfId="5184"/>
    <cellStyle name="60% - Accent4 7 2 2 4" xfId="5185"/>
    <cellStyle name="60% - Accent4 7 2 2 5" xfId="5186"/>
    <cellStyle name="60% - Accent4 7 2 2 6" xfId="5187"/>
    <cellStyle name="60% - Accent4 7 2 2 7" xfId="5188"/>
    <cellStyle name="60% - Accent4 7 2 3" xfId="5189"/>
    <cellStyle name="60% - Accent4 7 2 4" xfId="5190"/>
    <cellStyle name="60% - Accent4 7 2 5" xfId="5191"/>
    <cellStyle name="60% - Accent4 7 2 6" xfId="5192"/>
    <cellStyle name="60% - Accent4 7 2 7" xfId="5193"/>
    <cellStyle name="60% - Accent4 7 3" xfId="5194"/>
    <cellStyle name="60% - Accent4 7 4" xfId="5195"/>
    <cellStyle name="60% - Accent4 7 5" xfId="5196"/>
    <cellStyle name="60% - Accent4 7 6" xfId="5197"/>
    <cellStyle name="60% - Accent4 7 7" xfId="5198"/>
    <cellStyle name="60% - Accent4 7 8" xfId="5199"/>
    <cellStyle name="60% - Accent4 7 9" xfId="5200"/>
    <cellStyle name="60% - Accent4 70" xfId="5201"/>
    <cellStyle name="60% - Accent4 71" xfId="5202"/>
    <cellStyle name="60% - Accent4 72" xfId="5203"/>
    <cellStyle name="60% - Accent4 8" xfId="5204"/>
    <cellStyle name="60% - Accent4 8 10" xfId="5205"/>
    <cellStyle name="60% - Accent4 8 11" xfId="5206"/>
    <cellStyle name="60% - Accent4 8 12" xfId="5207"/>
    <cellStyle name="60% - Accent4 8 13" xfId="5208"/>
    <cellStyle name="60% - Accent4 8 2" xfId="5209"/>
    <cellStyle name="60% - Accent4 8 3" xfId="5210"/>
    <cellStyle name="60% - Accent4 8 4" xfId="5211"/>
    <cellStyle name="60% - Accent4 8 5" xfId="5212"/>
    <cellStyle name="60% - Accent4 8 6" xfId="5213"/>
    <cellStyle name="60% - Accent4 8 7" xfId="5214"/>
    <cellStyle name="60% - Accent4 8 8" xfId="5215"/>
    <cellStyle name="60% - Accent4 8 9" xfId="5216"/>
    <cellStyle name="60% - Accent4 9" xfId="5217"/>
    <cellStyle name="60% - Accent4 9 2" xfId="5218"/>
    <cellStyle name="60% - Accent4 9 2 2" xfId="5219"/>
    <cellStyle name="60% - Accent4 9 2 3" xfId="5220"/>
    <cellStyle name="60% - Accent4 9 2 4" xfId="5221"/>
    <cellStyle name="60% - Accent4 9 2 5" xfId="5222"/>
    <cellStyle name="60% - Accent4 9 2 6" xfId="5223"/>
    <cellStyle name="60% - Accent4 9 2 7" xfId="5224"/>
    <cellStyle name="60% - Accent4 9 3" xfId="5225"/>
    <cellStyle name="60% - Accent4 9 4" xfId="5226"/>
    <cellStyle name="60% - Accent4 9 5" xfId="5227"/>
    <cellStyle name="60% - Accent4 9 6" xfId="5228"/>
    <cellStyle name="60% - Accent4 9 7" xfId="5229"/>
    <cellStyle name="60% - Accent5" xfId="30320" builtinId="48" customBuiltin="1"/>
    <cellStyle name="60% - Accent5 10" xfId="5230"/>
    <cellStyle name="60% - Accent5 11" xfId="5231"/>
    <cellStyle name="60% - Accent5 12" xfId="5232"/>
    <cellStyle name="60% - Accent5 13" xfId="5233"/>
    <cellStyle name="60% - Accent5 14" xfId="5234"/>
    <cellStyle name="60% - Accent5 15" xfId="5235"/>
    <cellStyle name="60% - Accent5 16" xfId="5236"/>
    <cellStyle name="60% - Accent5 17" xfId="5237"/>
    <cellStyle name="60% - Accent5 18" xfId="5238"/>
    <cellStyle name="60% - Accent5 19" xfId="5239"/>
    <cellStyle name="60% - Accent5 2" xfId="5240"/>
    <cellStyle name="60% - Accent5 2 2" xfId="5241"/>
    <cellStyle name="60% - Accent5 2 3" xfId="5242"/>
    <cellStyle name="60% - Accent5 2 4" xfId="5243"/>
    <cellStyle name="60% - Accent5 2 5" xfId="5244"/>
    <cellStyle name="60% - Accent5 2 6" xfId="5245"/>
    <cellStyle name="60% - Accent5 2 7" xfId="5246"/>
    <cellStyle name="60% - Accent5 2 8" xfId="5247"/>
    <cellStyle name="60% - Accent5 20" xfId="5248"/>
    <cellStyle name="60% - Accent5 21" xfId="5249"/>
    <cellStyle name="60% - Accent5 22" xfId="5250"/>
    <cellStyle name="60% - Accent5 23" xfId="5251"/>
    <cellStyle name="60% - Accent5 23 2" xfId="5252"/>
    <cellStyle name="60% - Accent5 23 2 2" xfId="5253"/>
    <cellStyle name="60% - Accent5 23 2 3" xfId="5254"/>
    <cellStyle name="60% - Accent5 23 2 4" xfId="5255"/>
    <cellStyle name="60% - Accent5 23 2 5" xfId="5256"/>
    <cellStyle name="60% - Accent5 23 2 6" xfId="5257"/>
    <cellStyle name="60% - Accent5 23 2 7" xfId="5258"/>
    <cellStyle name="60% - Accent5 23 3" xfId="5259"/>
    <cellStyle name="60% - Accent5 23 4" xfId="5260"/>
    <cellStyle name="60% - Accent5 23 5" xfId="5261"/>
    <cellStyle name="60% - Accent5 23 6" xfId="5262"/>
    <cellStyle name="60% - Accent5 23 7" xfId="5263"/>
    <cellStyle name="60% - Accent5 24" xfId="5264"/>
    <cellStyle name="60% - Accent5 25" xfId="5265"/>
    <cellStyle name="60% - Accent5 26" xfId="5266"/>
    <cellStyle name="60% - Accent5 27" xfId="5267"/>
    <cellStyle name="60% - Accent5 28" xfId="5268"/>
    <cellStyle name="60% - Accent5 29" xfId="5269"/>
    <cellStyle name="60% - Accent5 3" xfId="5270"/>
    <cellStyle name="60% - Accent5 3 2" xfId="5271"/>
    <cellStyle name="60% - Accent5 3 3" xfId="5272"/>
    <cellStyle name="60% - Accent5 3 4" xfId="5273"/>
    <cellStyle name="60% - Accent5 3 5" xfId="5274"/>
    <cellStyle name="60% - Accent5 3 6" xfId="5275"/>
    <cellStyle name="60% - Accent5 3 7" xfId="5276"/>
    <cellStyle name="60% - Accent5 3 8" xfId="5277"/>
    <cellStyle name="60% - Accent5 30" xfId="5278"/>
    <cellStyle name="60% - Accent5 31" xfId="5279"/>
    <cellStyle name="60% - Accent5 32" xfId="5280"/>
    <cellStyle name="60% - Accent5 33" xfId="5281"/>
    <cellStyle name="60% - Accent5 34" xfId="5282"/>
    <cellStyle name="60% - Accent5 35" xfId="5283"/>
    <cellStyle name="60% - Accent5 36" xfId="5284"/>
    <cellStyle name="60% - Accent5 37" xfId="5285"/>
    <cellStyle name="60% - Accent5 38" xfId="5286"/>
    <cellStyle name="60% - Accent5 39" xfId="5287"/>
    <cellStyle name="60% - Accent5 4" xfId="5288"/>
    <cellStyle name="60% - Accent5 4 2" xfId="5289"/>
    <cellStyle name="60% - Accent5 4 3" xfId="5290"/>
    <cellStyle name="60% - Accent5 4 4" xfId="5291"/>
    <cellStyle name="60% - Accent5 4 5" xfId="5292"/>
    <cellStyle name="60% - Accent5 4 6" xfId="5293"/>
    <cellStyle name="60% - Accent5 4 7" xfId="5294"/>
    <cellStyle name="60% - Accent5 4 8" xfId="5295"/>
    <cellStyle name="60% - Accent5 40" xfId="5296"/>
    <cellStyle name="60% - Accent5 41" xfId="5297"/>
    <cellStyle name="60% - Accent5 42" xfId="5298"/>
    <cellStyle name="60% - Accent5 43" xfId="5299"/>
    <cellStyle name="60% - Accent5 44" xfId="5300"/>
    <cellStyle name="60% - Accent5 45" xfId="5301"/>
    <cellStyle name="60% - Accent5 46" xfId="5302"/>
    <cellStyle name="60% - Accent5 47" xfId="5303"/>
    <cellStyle name="60% - Accent5 48" xfId="5304"/>
    <cellStyle name="60% - Accent5 49" xfId="5305"/>
    <cellStyle name="60% - Accent5 5" xfId="5306"/>
    <cellStyle name="60% - Accent5 5 2" xfId="5307"/>
    <cellStyle name="60% - Accent5 5 3" xfId="5308"/>
    <cellStyle name="60% - Accent5 5 4" xfId="5309"/>
    <cellStyle name="60% - Accent5 5 5" xfId="5310"/>
    <cellStyle name="60% - Accent5 5 6" xfId="5311"/>
    <cellStyle name="60% - Accent5 5 7" xfId="5312"/>
    <cellStyle name="60% - Accent5 50" xfId="5313"/>
    <cellStyle name="60% - Accent5 51" xfId="5314"/>
    <cellStyle name="60% - Accent5 52" xfId="5315"/>
    <cellStyle name="60% - Accent5 53" xfId="5316"/>
    <cellStyle name="60% - Accent5 54" xfId="5317"/>
    <cellStyle name="60% - Accent5 55" xfId="5318"/>
    <cellStyle name="60% - Accent5 56" xfId="5319"/>
    <cellStyle name="60% - Accent5 57" xfId="5320"/>
    <cellStyle name="60% - Accent5 58" xfId="5321"/>
    <cellStyle name="60% - Accent5 59" xfId="5322"/>
    <cellStyle name="60% - Accent5 6" xfId="5323"/>
    <cellStyle name="60% - Accent5 6 2" xfId="5324"/>
    <cellStyle name="60% - Accent5 6 3" xfId="5325"/>
    <cellStyle name="60% - Accent5 6 4" xfId="5326"/>
    <cellStyle name="60% - Accent5 6 5" xfId="5327"/>
    <cellStyle name="60% - Accent5 6 6" xfId="5328"/>
    <cellStyle name="60% - Accent5 6 7" xfId="5329"/>
    <cellStyle name="60% - Accent5 60" xfId="5330"/>
    <cellStyle name="60% - Accent5 61" xfId="5331"/>
    <cellStyle name="60% - Accent5 62" xfId="5332"/>
    <cellStyle name="60% - Accent5 63" xfId="5333"/>
    <cellStyle name="60% - Accent5 64" xfId="5334"/>
    <cellStyle name="60% - Accent5 65" xfId="5335"/>
    <cellStyle name="60% - Accent5 66" xfId="5336"/>
    <cellStyle name="60% - Accent5 67" xfId="5337"/>
    <cellStyle name="60% - Accent5 68" xfId="5338"/>
    <cellStyle name="60% - Accent5 69" xfId="5339"/>
    <cellStyle name="60% - Accent5 7" xfId="5340"/>
    <cellStyle name="60% - Accent5 7 2" xfId="5341"/>
    <cellStyle name="60% - Accent5 7 3" xfId="5342"/>
    <cellStyle name="60% - Accent5 7 4" xfId="5343"/>
    <cellStyle name="60% - Accent5 7 5" xfId="5344"/>
    <cellStyle name="60% - Accent5 7 6" xfId="5345"/>
    <cellStyle name="60% - Accent5 7 7" xfId="5346"/>
    <cellStyle name="60% - Accent5 70" xfId="5347"/>
    <cellStyle name="60% - Accent5 71" xfId="5348"/>
    <cellStyle name="60% - Accent5 72" xfId="5349"/>
    <cellStyle name="60% - Accent5 8" xfId="5350"/>
    <cellStyle name="60% - Accent5 8 2" xfId="5351"/>
    <cellStyle name="60% - Accent5 8 3" xfId="5352"/>
    <cellStyle name="60% - Accent5 8 4" xfId="5353"/>
    <cellStyle name="60% - Accent5 8 5" xfId="5354"/>
    <cellStyle name="60% - Accent5 8 6" xfId="5355"/>
    <cellStyle name="60% - Accent5 8 7" xfId="5356"/>
    <cellStyle name="60% - Accent5 9" xfId="5357"/>
    <cellStyle name="60% - Accent6" xfId="30324" builtinId="52" customBuiltin="1"/>
    <cellStyle name="60% - Accent6 10" xfId="5358"/>
    <cellStyle name="60% - Accent6 10 2" xfId="5359"/>
    <cellStyle name="60% - Accent6 10 2 2" xfId="5360"/>
    <cellStyle name="60% - Accent6 10 2 3" xfId="5361"/>
    <cellStyle name="60% - Accent6 10 2 4" xfId="5362"/>
    <cellStyle name="60% - Accent6 10 2 5" xfId="5363"/>
    <cellStyle name="60% - Accent6 10 2 6" xfId="5364"/>
    <cellStyle name="60% - Accent6 10 2 7" xfId="5365"/>
    <cellStyle name="60% - Accent6 10 3" xfId="5366"/>
    <cellStyle name="60% - Accent6 10 4" xfId="5367"/>
    <cellStyle name="60% - Accent6 10 5" xfId="5368"/>
    <cellStyle name="60% - Accent6 10 6" xfId="5369"/>
    <cellStyle name="60% - Accent6 10 7" xfId="5370"/>
    <cellStyle name="60% - Accent6 11" xfId="5371"/>
    <cellStyle name="60% - Accent6 11 2" xfId="5372"/>
    <cellStyle name="60% - Accent6 11 2 2" xfId="5373"/>
    <cellStyle name="60% - Accent6 11 2 3" xfId="5374"/>
    <cellStyle name="60% - Accent6 11 2 4" xfId="5375"/>
    <cellStyle name="60% - Accent6 11 2 5" xfId="5376"/>
    <cellStyle name="60% - Accent6 11 2 6" xfId="5377"/>
    <cellStyle name="60% - Accent6 11 2 7" xfId="5378"/>
    <cellStyle name="60% - Accent6 11 3" xfId="5379"/>
    <cellStyle name="60% - Accent6 11 4" xfId="5380"/>
    <cellStyle name="60% - Accent6 11 5" xfId="5381"/>
    <cellStyle name="60% - Accent6 11 6" xfId="5382"/>
    <cellStyle name="60% - Accent6 11 7" xfId="5383"/>
    <cellStyle name="60% - Accent6 12" xfId="5384"/>
    <cellStyle name="60% - Accent6 12 2" xfId="5385"/>
    <cellStyle name="60% - Accent6 12 2 2" xfId="5386"/>
    <cellStyle name="60% - Accent6 12 2 3" xfId="5387"/>
    <cellStyle name="60% - Accent6 12 2 4" xfId="5388"/>
    <cellStyle name="60% - Accent6 12 2 5" xfId="5389"/>
    <cellStyle name="60% - Accent6 12 2 6" xfId="5390"/>
    <cellStyle name="60% - Accent6 12 2 7" xfId="5391"/>
    <cellStyle name="60% - Accent6 12 3" xfId="5392"/>
    <cellStyle name="60% - Accent6 12 4" xfId="5393"/>
    <cellStyle name="60% - Accent6 12 5" xfId="5394"/>
    <cellStyle name="60% - Accent6 12 6" xfId="5395"/>
    <cellStyle name="60% - Accent6 12 7" xfId="5396"/>
    <cellStyle name="60% - Accent6 13" xfId="5397"/>
    <cellStyle name="60% - Accent6 13 2" xfId="5398"/>
    <cellStyle name="60% - Accent6 13 2 2" xfId="5399"/>
    <cellStyle name="60% - Accent6 13 2 3" xfId="5400"/>
    <cellStyle name="60% - Accent6 13 2 4" xfId="5401"/>
    <cellStyle name="60% - Accent6 13 2 5" xfId="5402"/>
    <cellStyle name="60% - Accent6 13 2 6" xfId="5403"/>
    <cellStyle name="60% - Accent6 13 2 7" xfId="5404"/>
    <cellStyle name="60% - Accent6 13 3" xfId="5405"/>
    <cellStyle name="60% - Accent6 13 4" xfId="5406"/>
    <cellStyle name="60% - Accent6 13 5" xfId="5407"/>
    <cellStyle name="60% - Accent6 13 6" xfId="5408"/>
    <cellStyle name="60% - Accent6 13 7" xfId="5409"/>
    <cellStyle name="60% - Accent6 14" xfId="5410"/>
    <cellStyle name="60% - Accent6 14 2" xfId="5411"/>
    <cellStyle name="60% - Accent6 14 2 2" xfId="5412"/>
    <cellStyle name="60% - Accent6 14 2 3" xfId="5413"/>
    <cellStyle name="60% - Accent6 14 2 4" xfId="5414"/>
    <cellStyle name="60% - Accent6 14 2 5" xfId="5415"/>
    <cellStyle name="60% - Accent6 14 2 6" xfId="5416"/>
    <cellStyle name="60% - Accent6 14 2 7" xfId="5417"/>
    <cellStyle name="60% - Accent6 14 3" xfId="5418"/>
    <cellStyle name="60% - Accent6 14 4" xfId="5419"/>
    <cellStyle name="60% - Accent6 14 5" xfId="5420"/>
    <cellStyle name="60% - Accent6 14 6" xfId="5421"/>
    <cellStyle name="60% - Accent6 14 7" xfId="5422"/>
    <cellStyle name="60% - Accent6 15" xfId="5423"/>
    <cellStyle name="60% - Accent6 15 2" xfId="5424"/>
    <cellStyle name="60% - Accent6 15 2 2" xfId="5425"/>
    <cellStyle name="60% - Accent6 15 2 3" xfId="5426"/>
    <cellStyle name="60% - Accent6 15 2 4" xfId="5427"/>
    <cellStyle name="60% - Accent6 15 2 5" xfId="5428"/>
    <cellStyle name="60% - Accent6 15 2 6" xfId="5429"/>
    <cellStyle name="60% - Accent6 15 2 7" xfId="5430"/>
    <cellStyle name="60% - Accent6 15 3" xfId="5431"/>
    <cellStyle name="60% - Accent6 15 4" xfId="5432"/>
    <cellStyle name="60% - Accent6 15 5" xfId="5433"/>
    <cellStyle name="60% - Accent6 15 6" xfId="5434"/>
    <cellStyle name="60% - Accent6 15 7" xfId="5435"/>
    <cellStyle name="60% - Accent6 16" xfId="5436"/>
    <cellStyle name="60% - Accent6 16 2" xfId="5437"/>
    <cellStyle name="60% - Accent6 16 2 2" xfId="5438"/>
    <cellStyle name="60% - Accent6 16 2 3" xfId="5439"/>
    <cellStyle name="60% - Accent6 16 2 4" xfId="5440"/>
    <cellStyle name="60% - Accent6 16 2 5" xfId="5441"/>
    <cellStyle name="60% - Accent6 16 2 6" xfId="5442"/>
    <cellStyle name="60% - Accent6 16 2 7" xfId="5443"/>
    <cellStyle name="60% - Accent6 16 3" xfId="5444"/>
    <cellStyle name="60% - Accent6 16 4" xfId="5445"/>
    <cellStyle name="60% - Accent6 16 5" xfId="5446"/>
    <cellStyle name="60% - Accent6 16 6" xfId="5447"/>
    <cellStyle name="60% - Accent6 16 7" xfId="5448"/>
    <cellStyle name="60% - Accent6 17" xfId="5449"/>
    <cellStyle name="60% - Accent6 17 2" xfId="5450"/>
    <cellStyle name="60% - Accent6 17 2 2" xfId="5451"/>
    <cellStyle name="60% - Accent6 17 2 3" xfId="5452"/>
    <cellStyle name="60% - Accent6 17 2 4" xfId="5453"/>
    <cellStyle name="60% - Accent6 17 2 5" xfId="5454"/>
    <cellStyle name="60% - Accent6 17 2 6" xfId="5455"/>
    <cellStyle name="60% - Accent6 17 2 7" xfId="5456"/>
    <cellStyle name="60% - Accent6 17 3" xfId="5457"/>
    <cellStyle name="60% - Accent6 17 4" xfId="5458"/>
    <cellStyle name="60% - Accent6 17 5" xfId="5459"/>
    <cellStyle name="60% - Accent6 17 6" xfId="5460"/>
    <cellStyle name="60% - Accent6 17 7" xfId="5461"/>
    <cellStyle name="60% - Accent6 18" xfId="5462"/>
    <cellStyle name="60% - Accent6 18 2" xfId="5463"/>
    <cellStyle name="60% - Accent6 18 2 2" xfId="5464"/>
    <cellStyle name="60% - Accent6 18 2 3" xfId="5465"/>
    <cellStyle name="60% - Accent6 18 2 4" xfId="5466"/>
    <cellStyle name="60% - Accent6 18 2 5" xfId="5467"/>
    <cellStyle name="60% - Accent6 18 2 6" xfId="5468"/>
    <cellStyle name="60% - Accent6 18 2 7" xfId="5469"/>
    <cellStyle name="60% - Accent6 18 3" xfId="5470"/>
    <cellStyle name="60% - Accent6 18 4" xfId="5471"/>
    <cellStyle name="60% - Accent6 18 5" xfId="5472"/>
    <cellStyle name="60% - Accent6 18 6" xfId="5473"/>
    <cellStyle name="60% - Accent6 18 7" xfId="5474"/>
    <cellStyle name="60% - Accent6 19" xfId="5475"/>
    <cellStyle name="60% - Accent6 19 2" xfId="5476"/>
    <cellStyle name="60% - Accent6 19 2 2" xfId="5477"/>
    <cellStyle name="60% - Accent6 19 2 3" xfId="5478"/>
    <cellStyle name="60% - Accent6 19 2 4" xfId="5479"/>
    <cellStyle name="60% - Accent6 19 2 5" xfId="5480"/>
    <cellStyle name="60% - Accent6 19 2 6" xfId="5481"/>
    <cellStyle name="60% - Accent6 19 2 7" xfId="5482"/>
    <cellStyle name="60% - Accent6 19 3" xfId="5483"/>
    <cellStyle name="60% - Accent6 19 4" xfId="5484"/>
    <cellStyle name="60% - Accent6 19 5" xfId="5485"/>
    <cellStyle name="60% - Accent6 19 6" xfId="5486"/>
    <cellStyle name="60% - Accent6 19 7" xfId="5487"/>
    <cellStyle name="60% - Accent6 2" xfId="5488"/>
    <cellStyle name="60% - Accent6 2 10" xfId="5489"/>
    <cellStyle name="60% - Accent6 2 10 2" xfId="5490"/>
    <cellStyle name="60% - Accent6 2 11" xfId="5491"/>
    <cellStyle name="60% - Accent6 2 11 2" xfId="5492"/>
    <cellStyle name="60% - Accent6 2 12" xfId="5493"/>
    <cellStyle name="60% - Accent6 2 12 2" xfId="5494"/>
    <cellStyle name="60% - Accent6 2 13" xfId="5495"/>
    <cellStyle name="60% - Accent6 2 13 2" xfId="5496"/>
    <cellStyle name="60% - Accent6 2 14" xfId="5497"/>
    <cellStyle name="60% - Accent6 2 2" xfId="5498"/>
    <cellStyle name="60% - Accent6 2 3" xfId="5499"/>
    <cellStyle name="60% - Accent6 2 4" xfId="5500"/>
    <cellStyle name="60% - Accent6 2 5" xfId="5501"/>
    <cellStyle name="60% - Accent6 2 6" xfId="5502"/>
    <cellStyle name="60% - Accent6 2 7" xfId="5503"/>
    <cellStyle name="60% - Accent6 2 8" xfId="5504"/>
    <cellStyle name="60% - Accent6 2 9" xfId="5505"/>
    <cellStyle name="60% - Accent6 2 9 2" xfId="5506"/>
    <cellStyle name="60% - Accent6 20" xfId="5507"/>
    <cellStyle name="60% - Accent6 20 2" xfId="5508"/>
    <cellStyle name="60% - Accent6 20 2 2" xfId="5509"/>
    <cellStyle name="60% - Accent6 20 2 3" xfId="5510"/>
    <cellStyle name="60% - Accent6 20 2 4" xfId="5511"/>
    <cellStyle name="60% - Accent6 20 2 5" xfId="5512"/>
    <cellStyle name="60% - Accent6 20 2 6" xfId="5513"/>
    <cellStyle name="60% - Accent6 20 2 7" xfId="5514"/>
    <cellStyle name="60% - Accent6 20 3" xfId="5515"/>
    <cellStyle name="60% - Accent6 20 4" xfId="5516"/>
    <cellStyle name="60% - Accent6 20 5" xfId="5517"/>
    <cellStyle name="60% - Accent6 20 6" xfId="5518"/>
    <cellStyle name="60% - Accent6 20 7" xfId="5519"/>
    <cellStyle name="60% - Accent6 21" xfId="5520"/>
    <cellStyle name="60% - Accent6 21 2" xfId="5521"/>
    <cellStyle name="60% - Accent6 21 2 2" xfId="5522"/>
    <cellStyle name="60% - Accent6 21 2 3" xfId="5523"/>
    <cellStyle name="60% - Accent6 21 2 4" xfId="5524"/>
    <cellStyle name="60% - Accent6 21 2 5" xfId="5525"/>
    <cellStyle name="60% - Accent6 21 2 6" xfId="5526"/>
    <cellStyle name="60% - Accent6 21 2 7" xfId="5527"/>
    <cellStyle name="60% - Accent6 21 3" xfId="5528"/>
    <cellStyle name="60% - Accent6 21 4" xfId="5529"/>
    <cellStyle name="60% - Accent6 21 5" xfId="5530"/>
    <cellStyle name="60% - Accent6 21 6" xfId="5531"/>
    <cellStyle name="60% - Accent6 21 7" xfId="5532"/>
    <cellStyle name="60% - Accent6 22" xfId="5533"/>
    <cellStyle name="60% - Accent6 22 2" xfId="5534"/>
    <cellStyle name="60% - Accent6 22 2 2" xfId="5535"/>
    <cellStyle name="60% - Accent6 22 2 3" xfId="5536"/>
    <cellStyle name="60% - Accent6 22 2 4" xfId="5537"/>
    <cellStyle name="60% - Accent6 22 2 5" xfId="5538"/>
    <cellStyle name="60% - Accent6 22 2 6" xfId="5539"/>
    <cellStyle name="60% - Accent6 22 2 7" xfId="5540"/>
    <cellStyle name="60% - Accent6 22 3" xfId="5541"/>
    <cellStyle name="60% - Accent6 22 4" xfId="5542"/>
    <cellStyle name="60% - Accent6 22 5" xfId="5543"/>
    <cellStyle name="60% - Accent6 22 6" xfId="5544"/>
    <cellStyle name="60% - Accent6 22 7" xfId="5545"/>
    <cellStyle name="60% - Accent6 23" xfId="5546"/>
    <cellStyle name="60% - Accent6 23 2" xfId="5547"/>
    <cellStyle name="60% - Accent6 23 2 2" xfId="5548"/>
    <cellStyle name="60% - Accent6 23 2 3" xfId="5549"/>
    <cellStyle name="60% - Accent6 23 2 4" xfId="5550"/>
    <cellStyle name="60% - Accent6 23 2 5" xfId="5551"/>
    <cellStyle name="60% - Accent6 23 2 6" xfId="5552"/>
    <cellStyle name="60% - Accent6 23 2 7" xfId="5553"/>
    <cellStyle name="60% - Accent6 23 3" xfId="5554"/>
    <cellStyle name="60% - Accent6 23 4" xfId="5555"/>
    <cellStyle name="60% - Accent6 23 5" xfId="5556"/>
    <cellStyle name="60% - Accent6 23 6" xfId="5557"/>
    <cellStyle name="60% - Accent6 23 7" xfId="5558"/>
    <cellStyle name="60% - Accent6 24" xfId="5559"/>
    <cellStyle name="60% - Accent6 25" xfId="5560"/>
    <cellStyle name="60% - Accent6 26" xfId="5561"/>
    <cellStyle name="60% - Accent6 27" xfId="5562"/>
    <cellStyle name="60% - Accent6 28" xfId="5563"/>
    <cellStyle name="60% - Accent6 29" xfId="5564"/>
    <cellStyle name="60% - Accent6 3" xfId="5565"/>
    <cellStyle name="60% - Accent6 3 10" xfId="5566"/>
    <cellStyle name="60% - Accent6 3 11" xfId="5567"/>
    <cellStyle name="60% - Accent6 3 12" xfId="5568"/>
    <cellStyle name="60% - Accent6 3 13" xfId="5569"/>
    <cellStyle name="60% - Accent6 3 14" xfId="5570"/>
    <cellStyle name="60% - Accent6 3 15" xfId="5571"/>
    <cellStyle name="60% - Accent6 3 2" xfId="5572"/>
    <cellStyle name="60% - Accent6 3 3" xfId="5573"/>
    <cellStyle name="60% - Accent6 3 4" xfId="5574"/>
    <cellStyle name="60% - Accent6 3 5" xfId="5575"/>
    <cellStyle name="60% - Accent6 3 6" xfId="5576"/>
    <cellStyle name="60% - Accent6 3 7" xfId="5577"/>
    <cellStyle name="60% - Accent6 3 8" xfId="5578"/>
    <cellStyle name="60% - Accent6 3 9" xfId="5579"/>
    <cellStyle name="60% - Accent6 30" xfId="5580"/>
    <cellStyle name="60% - Accent6 31" xfId="5581"/>
    <cellStyle name="60% - Accent6 32" xfId="5582"/>
    <cellStyle name="60% - Accent6 33" xfId="5583"/>
    <cellStyle name="60% - Accent6 34" xfId="5584"/>
    <cellStyle name="60% - Accent6 35" xfId="5585"/>
    <cellStyle name="60% - Accent6 36" xfId="5586"/>
    <cellStyle name="60% - Accent6 37" xfId="5587"/>
    <cellStyle name="60% - Accent6 38" xfId="5588"/>
    <cellStyle name="60% - Accent6 39" xfId="5589"/>
    <cellStyle name="60% - Accent6 4" xfId="5590"/>
    <cellStyle name="60% - Accent6 4 10" xfId="5591"/>
    <cellStyle name="60% - Accent6 4 11" xfId="5592"/>
    <cellStyle name="60% - Accent6 4 12" xfId="5593"/>
    <cellStyle name="60% - Accent6 4 13" xfId="5594"/>
    <cellStyle name="60% - Accent6 4 14" xfId="5595"/>
    <cellStyle name="60% - Accent6 4 2" xfId="5596"/>
    <cellStyle name="60% - Accent6 4 3" xfId="5597"/>
    <cellStyle name="60% - Accent6 4 4" xfId="5598"/>
    <cellStyle name="60% - Accent6 4 5" xfId="5599"/>
    <cellStyle name="60% - Accent6 4 6" xfId="5600"/>
    <cellStyle name="60% - Accent6 4 7" xfId="5601"/>
    <cellStyle name="60% - Accent6 4 8" xfId="5602"/>
    <cellStyle name="60% - Accent6 4 9" xfId="5603"/>
    <cellStyle name="60% - Accent6 40" xfId="5604"/>
    <cellStyle name="60% - Accent6 41" xfId="5605"/>
    <cellStyle name="60% - Accent6 42" xfId="5606"/>
    <cellStyle name="60% - Accent6 43" xfId="5607"/>
    <cellStyle name="60% - Accent6 44" xfId="5608"/>
    <cellStyle name="60% - Accent6 45" xfId="5609"/>
    <cellStyle name="60% - Accent6 46" xfId="5610"/>
    <cellStyle name="60% - Accent6 47" xfId="5611"/>
    <cellStyle name="60% - Accent6 48" xfId="5612"/>
    <cellStyle name="60% - Accent6 49" xfId="5613"/>
    <cellStyle name="60% - Accent6 5" xfId="5614"/>
    <cellStyle name="60% - Accent6 5 10" xfId="5615"/>
    <cellStyle name="60% - Accent6 5 11" xfId="5616"/>
    <cellStyle name="60% - Accent6 5 12" xfId="5617"/>
    <cellStyle name="60% - Accent6 5 13" xfId="5618"/>
    <cellStyle name="60% - Accent6 5 2" xfId="5619"/>
    <cellStyle name="60% - Accent6 5 3" xfId="5620"/>
    <cellStyle name="60% - Accent6 5 4" xfId="5621"/>
    <cellStyle name="60% - Accent6 5 5" xfId="5622"/>
    <cellStyle name="60% - Accent6 5 6" xfId="5623"/>
    <cellStyle name="60% - Accent6 5 7" xfId="5624"/>
    <cellStyle name="60% - Accent6 5 8" xfId="5625"/>
    <cellStyle name="60% - Accent6 5 9" xfId="5626"/>
    <cellStyle name="60% - Accent6 50" xfId="5627"/>
    <cellStyle name="60% - Accent6 51" xfId="5628"/>
    <cellStyle name="60% - Accent6 52" xfId="5629"/>
    <cellStyle name="60% - Accent6 53" xfId="5630"/>
    <cellStyle name="60% - Accent6 54" xfId="5631"/>
    <cellStyle name="60% - Accent6 55" xfId="5632"/>
    <cellStyle name="60% - Accent6 56" xfId="5633"/>
    <cellStyle name="60% - Accent6 57" xfId="5634"/>
    <cellStyle name="60% - Accent6 58" xfId="5635"/>
    <cellStyle name="60% - Accent6 59" xfId="5636"/>
    <cellStyle name="60% - Accent6 6" xfId="5637"/>
    <cellStyle name="60% - Accent6 6 10" xfId="5638"/>
    <cellStyle name="60% - Accent6 6 11" xfId="5639"/>
    <cellStyle name="60% - Accent6 6 12" xfId="5640"/>
    <cellStyle name="60% - Accent6 6 13" xfId="5641"/>
    <cellStyle name="60% - Accent6 6 2" xfId="5642"/>
    <cellStyle name="60% - Accent6 6 3" xfId="5643"/>
    <cellStyle name="60% - Accent6 6 4" xfId="5644"/>
    <cellStyle name="60% - Accent6 6 5" xfId="5645"/>
    <cellStyle name="60% - Accent6 6 6" xfId="5646"/>
    <cellStyle name="60% - Accent6 6 7" xfId="5647"/>
    <cellStyle name="60% - Accent6 6 8" xfId="5648"/>
    <cellStyle name="60% - Accent6 6 9" xfId="5649"/>
    <cellStyle name="60% - Accent6 60" xfId="5650"/>
    <cellStyle name="60% - Accent6 61" xfId="5651"/>
    <cellStyle name="60% - Accent6 62" xfId="5652"/>
    <cellStyle name="60% - Accent6 63" xfId="5653"/>
    <cellStyle name="60% - Accent6 64" xfId="5654"/>
    <cellStyle name="60% - Accent6 65" xfId="5655"/>
    <cellStyle name="60% - Accent6 66" xfId="5656"/>
    <cellStyle name="60% - Accent6 67" xfId="5657"/>
    <cellStyle name="60% - Accent6 68" xfId="5658"/>
    <cellStyle name="60% - Accent6 69" xfId="5659"/>
    <cellStyle name="60% - Accent6 7" xfId="5660"/>
    <cellStyle name="60% - Accent6 7 10" xfId="5661"/>
    <cellStyle name="60% - Accent6 7 11" xfId="5662"/>
    <cellStyle name="60% - Accent6 7 12" xfId="5663"/>
    <cellStyle name="60% - Accent6 7 13" xfId="5664"/>
    <cellStyle name="60% - Accent6 7 2" xfId="5665"/>
    <cellStyle name="60% - Accent6 7 3" xfId="5666"/>
    <cellStyle name="60% - Accent6 7 4" xfId="5667"/>
    <cellStyle name="60% - Accent6 7 5" xfId="5668"/>
    <cellStyle name="60% - Accent6 7 6" xfId="5669"/>
    <cellStyle name="60% - Accent6 7 7" xfId="5670"/>
    <cellStyle name="60% - Accent6 7 8" xfId="5671"/>
    <cellStyle name="60% - Accent6 7 9" xfId="5672"/>
    <cellStyle name="60% - Accent6 70" xfId="5673"/>
    <cellStyle name="60% - Accent6 71" xfId="5674"/>
    <cellStyle name="60% - Accent6 72" xfId="5675"/>
    <cellStyle name="60% - Accent6 8" xfId="5676"/>
    <cellStyle name="60% - Accent6 8 10" xfId="5677"/>
    <cellStyle name="60% - Accent6 8 11" xfId="5678"/>
    <cellStyle name="60% - Accent6 8 12" xfId="5679"/>
    <cellStyle name="60% - Accent6 8 13" xfId="5680"/>
    <cellStyle name="60% - Accent6 8 2" xfId="5681"/>
    <cellStyle name="60% - Accent6 8 3" xfId="5682"/>
    <cellStyle name="60% - Accent6 8 4" xfId="5683"/>
    <cellStyle name="60% - Accent6 8 5" xfId="5684"/>
    <cellStyle name="60% - Accent6 8 6" xfId="5685"/>
    <cellStyle name="60% - Accent6 8 7" xfId="5686"/>
    <cellStyle name="60% - Accent6 8 8" xfId="5687"/>
    <cellStyle name="60% - Accent6 8 9" xfId="5688"/>
    <cellStyle name="60% - Accent6 9" xfId="5689"/>
    <cellStyle name="60% - Accent6 9 2" xfId="5690"/>
    <cellStyle name="60% - Accent6 9 2 2" xfId="5691"/>
    <cellStyle name="60% - Accent6 9 2 3" xfId="5692"/>
    <cellStyle name="60% - Accent6 9 2 4" xfId="5693"/>
    <cellStyle name="60% - Accent6 9 2 5" xfId="5694"/>
    <cellStyle name="60% - Accent6 9 2 6" xfId="5695"/>
    <cellStyle name="60% - Accent6 9 2 7" xfId="5696"/>
    <cellStyle name="60% - Accent6 9 3" xfId="5697"/>
    <cellStyle name="60% - Accent6 9 4" xfId="5698"/>
    <cellStyle name="60% - Accent6 9 5" xfId="5699"/>
    <cellStyle name="60% - Accent6 9 6" xfId="5700"/>
    <cellStyle name="60% - Accent6 9 7" xfId="5701"/>
    <cellStyle name="Accent1" xfId="30301" builtinId="29" customBuiltin="1"/>
    <cellStyle name="Accent1 10" xfId="5702"/>
    <cellStyle name="Accent1 10 2" xfId="5703"/>
    <cellStyle name="Accent1 10 2 2" xfId="5704"/>
    <cellStyle name="Accent1 10 2 3" xfId="5705"/>
    <cellStyle name="Accent1 10 2 4" xfId="5706"/>
    <cellStyle name="Accent1 10 2 5" xfId="5707"/>
    <cellStyle name="Accent1 10 2 6" xfId="5708"/>
    <cellStyle name="Accent1 10 2 7" xfId="5709"/>
    <cellStyle name="Accent1 10 3" xfId="5710"/>
    <cellStyle name="Accent1 10 4" xfId="5711"/>
    <cellStyle name="Accent1 10 5" xfId="5712"/>
    <cellStyle name="Accent1 10 6" xfId="5713"/>
    <cellStyle name="Accent1 10 7" xfId="5714"/>
    <cellStyle name="Accent1 11" xfId="5715"/>
    <cellStyle name="Accent1 11 2" xfId="5716"/>
    <cellStyle name="Accent1 11 2 2" xfId="5717"/>
    <cellStyle name="Accent1 11 2 3" xfId="5718"/>
    <cellStyle name="Accent1 11 2 4" xfId="5719"/>
    <cellStyle name="Accent1 11 2 5" xfId="5720"/>
    <cellStyle name="Accent1 11 2 6" xfId="5721"/>
    <cellStyle name="Accent1 11 2 7" xfId="5722"/>
    <cellStyle name="Accent1 11 3" xfId="5723"/>
    <cellStyle name="Accent1 11 4" xfId="5724"/>
    <cellStyle name="Accent1 11 5" xfId="5725"/>
    <cellStyle name="Accent1 11 6" xfId="5726"/>
    <cellStyle name="Accent1 11 7" xfId="5727"/>
    <cellStyle name="Accent1 12" xfId="5728"/>
    <cellStyle name="Accent1 12 2" xfId="5729"/>
    <cellStyle name="Accent1 12 2 2" xfId="5730"/>
    <cellStyle name="Accent1 12 2 3" xfId="5731"/>
    <cellStyle name="Accent1 12 2 4" xfId="5732"/>
    <cellStyle name="Accent1 12 2 5" xfId="5733"/>
    <cellStyle name="Accent1 12 2 6" xfId="5734"/>
    <cellStyle name="Accent1 12 2 7" xfId="5735"/>
    <cellStyle name="Accent1 12 3" xfId="5736"/>
    <cellStyle name="Accent1 12 4" xfId="5737"/>
    <cellStyle name="Accent1 12 5" xfId="5738"/>
    <cellStyle name="Accent1 12 6" xfId="5739"/>
    <cellStyle name="Accent1 12 7" xfId="5740"/>
    <cellStyle name="Accent1 13" xfId="5741"/>
    <cellStyle name="Accent1 13 2" xfId="5742"/>
    <cellStyle name="Accent1 13 2 2" xfId="5743"/>
    <cellStyle name="Accent1 13 2 3" xfId="5744"/>
    <cellStyle name="Accent1 13 2 4" xfId="5745"/>
    <cellStyle name="Accent1 13 2 5" xfId="5746"/>
    <cellStyle name="Accent1 13 2 6" xfId="5747"/>
    <cellStyle name="Accent1 13 2 7" xfId="5748"/>
    <cellStyle name="Accent1 13 3" xfId="5749"/>
    <cellStyle name="Accent1 13 4" xfId="5750"/>
    <cellStyle name="Accent1 13 5" xfId="5751"/>
    <cellStyle name="Accent1 13 6" xfId="5752"/>
    <cellStyle name="Accent1 13 7" xfId="5753"/>
    <cellStyle name="Accent1 14" xfId="5754"/>
    <cellStyle name="Accent1 14 2" xfId="5755"/>
    <cellStyle name="Accent1 14 2 2" xfId="5756"/>
    <cellStyle name="Accent1 14 2 3" xfId="5757"/>
    <cellStyle name="Accent1 14 2 4" xfId="5758"/>
    <cellStyle name="Accent1 14 2 5" xfId="5759"/>
    <cellStyle name="Accent1 14 2 6" xfId="5760"/>
    <cellStyle name="Accent1 14 2 7" xfId="5761"/>
    <cellStyle name="Accent1 14 3" xfId="5762"/>
    <cellStyle name="Accent1 14 4" xfId="5763"/>
    <cellStyle name="Accent1 14 5" xfId="5764"/>
    <cellStyle name="Accent1 14 6" xfId="5765"/>
    <cellStyle name="Accent1 14 7" xfId="5766"/>
    <cellStyle name="Accent1 15" xfId="5767"/>
    <cellStyle name="Accent1 15 2" xfId="5768"/>
    <cellStyle name="Accent1 15 2 2" xfId="5769"/>
    <cellStyle name="Accent1 15 2 3" xfId="5770"/>
    <cellStyle name="Accent1 15 2 4" xfId="5771"/>
    <cellStyle name="Accent1 15 2 5" xfId="5772"/>
    <cellStyle name="Accent1 15 2 6" xfId="5773"/>
    <cellStyle name="Accent1 15 2 7" xfId="5774"/>
    <cellStyle name="Accent1 15 3" xfId="5775"/>
    <cellStyle name="Accent1 15 4" xfId="5776"/>
    <cellStyle name="Accent1 15 5" xfId="5777"/>
    <cellStyle name="Accent1 15 6" xfId="5778"/>
    <cellStyle name="Accent1 15 7" xfId="5779"/>
    <cellStyle name="Accent1 16" xfId="5780"/>
    <cellStyle name="Accent1 16 2" xfId="5781"/>
    <cellStyle name="Accent1 16 2 2" xfId="5782"/>
    <cellStyle name="Accent1 16 2 3" xfId="5783"/>
    <cellStyle name="Accent1 16 2 4" xfId="5784"/>
    <cellStyle name="Accent1 16 2 5" xfId="5785"/>
    <cellStyle name="Accent1 16 2 6" xfId="5786"/>
    <cellStyle name="Accent1 16 2 7" xfId="5787"/>
    <cellStyle name="Accent1 16 3" xfId="5788"/>
    <cellStyle name="Accent1 16 4" xfId="5789"/>
    <cellStyle name="Accent1 16 5" xfId="5790"/>
    <cellStyle name="Accent1 16 6" xfId="5791"/>
    <cellStyle name="Accent1 16 7" xfId="5792"/>
    <cellStyle name="Accent1 17" xfId="5793"/>
    <cellStyle name="Accent1 17 2" xfId="5794"/>
    <cellStyle name="Accent1 17 2 2" xfId="5795"/>
    <cellStyle name="Accent1 17 2 3" xfId="5796"/>
    <cellStyle name="Accent1 17 2 4" xfId="5797"/>
    <cellStyle name="Accent1 17 2 5" xfId="5798"/>
    <cellStyle name="Accent1 17 2 6" xfId="5799"/>
    <cellStyle name="Accent1 17 2 7" xfId="5800"/>
    <cellStyle name="Accent1 17 3" xfId="5801"/>
    <cellStyle name="Accent1 17 4" xfId="5802"/>
    <cellStyle name="Accent1 17 5" xfId="5803"/>
    <cellStyle name="Accent1 17 6" xfId="5804"/>
    <cellStyle name="Accent1 17 7" xfId="5805"/>
    <cellStyle name="Accent1 18" xfId="5806"/>
    <cellStyle name="Accent1 18 2" xfId="5807"/>
    <cellStyle name="Accent1 18 2 2" xfId="5808"/>
    <cellStyle name="Accent1 18 2 3" xfId="5809"/>
    <cellStyle name="Accent1 18 2 4" xfId="5810"/>
    <cellStyle name="Accent1 18 2 5" xfId="5811"/>
    <cellStyle name="Accent1 18 2 6" xfId="5812"/>
    <cellStyle name="Accent1 18 2 7" xfId="5813"/>
    <cellStyle name="Accent1 18 3" xfId="5814"/>
    <cellStyle name="Accent1 18 4" xfId="5815"/>
    <cellStyle name="Accent1 18 5" xfId="5816"/>
    <cellStyle name="Accent1 18 6" xfId="5817"/>
    <cellStyle name="Accent1 18 7" xfId="5818"/>
    <cellStyle name="Accent1 19" xfId="5819"/>
    <cellStyle name="Accent1 19 2" xfId="5820"/>
    <cellStyle name="Accent1 19 2 2" xfId="5821"/>
    <cellStyle name="Accent1 19 2 3" xfId="5822"/>
    <cellStyle name="Accent1 19 2 4" xfId="5823"/>
    <cellStyle name="Accent1 19 2 5" xfId="5824"/>
    <cellStyle name="Accent1 19 2 6" xfId="5825"/>
    <cellStyle name="Accent1 19 2 7" xfId="5826"/>
    <cellStyle name="Accent1 19 3" xfId="5827"/>
    <cellStyle name="Accent1 19 4" xfId="5828"/>
    <cellStyle name="Accent1 19 5" xfId="5829"/>
    <cellStyle name="Accent1 19 6" xfId="5830"/>
    <cellStyle name="Accent1 19 7" xfId="5831"/>
    <cellStyle name="Accent1 2" xfId="5832"/>
    <cellStyle name="Accent1 2 10" xfId="5833"/>
    <cellStyle name="Accent1 2 10 2" xfId="5834"/>
    <cellStyle name="Accent1 2 11" xfId="5835"/>
    <cellStyle name="Accent1 2 11 2" xfId="5836"/>
    <cellStyle name="Accent1 2 12" xfId="5837"/>
    <cellStyle name="Accent1 2 12 2" xfId="5838"/>
    <cellStyle name="Accent1 2 13" xfId="5839"/>
    <cellStyle name="Accent1 2 13 2" xfId="5840"/>
    <cellStyle name="Accent1 2 14" xfId="5841"/>
    <cellStyle name="Accent1 2 2" xfId="5842"/>
    <cellStyle name="Accent1 2 3" xfId="5843"/>
    <cellStyle name="Accent1 2 4" xfId="5844"/>
    <cellStyle name="Accent1 2 5" xfId="5845"/>
    <cellStyle name="Accent1 2 6" xfId="5846"/>
    <cellStyle name="Accent1 2 7" xfId="5847"/>
    <cellStyle name="Accent1 2 8" xfId="5848"/>
    <cellStyle name="Accent1 2 9" xfId="5849"/>
    <cellStyle name="Accent1 2 9 2" xfId="5850"/>
    <cellStyle name="Accent1 20" xfId="5851"/>
    <cellStyle name="Accent1 20 2" xfId="5852"/>
    <cellStyle name="Accent1 20 2 2" xfId="5853"/>
    <cellStyle name="Accent1 20 2 3" xfId="5854"/>
    <cellStyle name="Accent1 20 2 4" xfId="5855"/>
    <cellStyle name="Accent1 20 2 5" xfId="5856"/>
    <cellStyle name="Accent1 20 2 6" xfId="5857"/>
    <cellStyle name="Accent1 20 2 7" xfId="5858"/>
    <cellStyle name="Accent1 20 3" xfId="5859"/>
    <cellStyle name="Accent1 20 4" xfId="5860"/>
    <cellStyle name="Accent1 20 5" xfId="5861"/>
    <cellStyle name="Accent1 20 6" xfId="5862"/>
    <cellStyle name="Accent1 20 7" xfId="5863"/>
    <cellStyle name="Accent1 21" xfId="5864"/>
    <cellStyle name="Accent1 21 2" xfId="5865"/>
    <cellStyle name="Accent1 21 2 2" xfId="5866"/>
    <cellStyle name="Accent1 21 2 3" xfId="5867"/>
    <cellStyle name="Accent1 21 2 4" xfId="5868"/>
    <cellStyle name="Accent1 21 2 5" xfId="5869"/>
    <cellStyle name="Accent1 21 2 6" xfId="5870"/>
    <cellStyle name="Accent1 21 2 7" xfId="5871"/>
    <cellStyle name="Accent1 21 3" xfId="5872"/>
    <cellStyle name="Accent1 21 4" xfId="5873"/>
    <cellStyle name="Accent1 21 5" xfId="5874"/>
    <cellStyle name="Accent1 21 6" xfId="5875"/>
    <cellStyle name="Accent1 21 7" xfId="5876"/>
    <cellStyle name="Accent1 22" xfId="5877"/>
    <cellStyle name="Accent1 22 2" xfId="5878"/>
    <cellStyle name="Accent1 22 2 2" xfId="5879"/>
    <cellStyle name="Accent1 22 2 3" xfId="5880"/>
    <cellStyle name="Accent1 22 2 4" xfId="5881"/>
    <cellStyle name="Accent1 22 2 5" xfId="5882"/>
    <cellStyle name="Accent1 22 2 6" xfId="5883"/>
    <cellStyle name="Accent1 22 2 7" xfId="5884"/>
    <cellStyle name="Accent1 22 3" xfId="5885"/>
    <cellStyle name="Accent1 22 4" xfId="5886"/>
    <cellStyle name="Accent1 22 5" xfId="5887"/>
    <cellStyle name="Accent1 22 6" xfId="5888"/>
    <cellStyle name="Accent1 22 7" xfId="5889"/>
    <cellStyle name="Accent1 23" xfId="5890"/>
    <cellStyle name="Accent1 23 2" xfId="5891"/>
    <cellStyle name="Accent1 23 2 2" xfId="5892"/>
    <cellStyle name="Accent1 23 2 3" xfId="5893"/>
    <cellStyle name="Accent1 23 2 4" xfId="5894"/>
    <cellStyle name="Accent1 23 2 5" xfId="5895"/>
    <cellStyle name="Accent1 23 2 6" xfId="5896"/>
    <cellStyle name="Accent1 23 2 7" xfId="5897"/>
    <cellStyle name="Accent1 23 3" xfId="5898"/>
    <cellStyle name="Accent1 23 4" xfId="5899"/>
    <cellStyle name="Accent1 23 5" xfId="5900"/>
    <cellStyle name="Accent1 23 6" xfId="5901"/>
    <cellStyle name="Accent1 23 7" xfId="5902"/>
    <cellStyle name="Accent1 24" xfId="5903"/>
    <cellStyle name="Accent1 25" xfId="5904"/>
    <cellStyle name="Accent1 26" xfId="5905"/>
    <cellStyle name="Accent1 27" xfId="5906"/>
    <cellStyle name="Accent1 28" xfId="5907"/>
    <cellStyle name="Accent1 29" xfId="5908"/>
    <cellStyle name="Accent1 3" xfId="5909"/>
    <cellStyle name="Accent1 3 10" xfId="5910"/>
    <cellStyle name="Accent1 3 11" xfId="5911"/>
    <cellStyle name="Accent1 3 12" xfId="5912"/>
    <cellStyle name="Accent1 3 13" xfId="5913"/>
    <cellStyle name="Accent1 3 14" xfId="5914"/>
    <cellStyle name="Accent1 3 15" xfId="5915"/>
    <cellStyle name="Accent1 3 2" xfId="5916"/>
    <cellStyle name="Accent1 3 3" xfId="5917"/>
    <cellStyle name="Accent1 3 4" xfId="5918"/>
    <cellStyle name="Accent1 3 5" xfId="5919"/>
    <cellStyle name="Accent1 3 6" xfId="5920"/>
    <cellStyle name="Accent1 3 7" xfId="5921"/>
    <cellStyle name="Accent1 3 8" xfId="5922"/>
    <cellStyle name="Accent1 3 9" xfId="5923"/>
    <cellStyle name="Accent1 30" xfId="5924"/>
    <cellStyle name="Accent1 31" xfId="5925"/>
    <cellStyle name="Accent1 32" xfId="5926"/>
    <cellStyle name="Accent1 33" xfId="5927"/>
    <cellStyle name="Accent1 34" xfId="5928"/>
    <cellStyle name="Accent1 35" xfId="5929"/>
    <cellStyle name="Accent1 36" xfId="5930"/>
    <cellStyle name="Accent1 37" xfId="5931"/>
    <cellStyle name="Accent1 38" xfId="5932"/>
    <cellStyle name="Accent1 39" xfId="5933"/>
    <cellStyle name="Accent1 4" xfId="5934"/>
    <cellStyle name="Accent1 4 10" xfId="5935"/>
    <cellStyle name="Accent1 4 11" xfId="5936"/>
    <cellStyle name="Accent1 4 12" xfId="5937"/>
    <cellStyle name="Accent1 4 13" xfId="5938"/>
    <cellStyle name="Accent1 4 14" xfId="5939"/>
    <cellStyle name="Accent1 4 2" xfId="5940"/>
    <cellStyle name="Accent1 4 3" xfId="5941"/>
    <cellStyle name="Accent1 4 4" xfId="5942"/>
    <cellStyle name="Accent1 4 5" xfId="5943"/>
    <cellStyle name="Accent1 4 6" xfId="5944"/>
    <cellStyle name="Accent1 4 7" xfId="5945"/>
    <cellStyle name="Accent1 4 8" xfId="5946"/>
    <cellStyle name="Accent1 4 9" xfId="5947"/>
    <cellStyle name="Accent1 40" xfId="5948"/>
    <cellStyle name="Accent1 41" xfId="5949"/>
    <cellStyle name="Accent1 42" xfId="5950"/>
    <cellStyle name="Accent1 43" xfId="5951"/>
    <cellStyle name="Accent1 44" xfId="5952"/>
    <cellStyle name="Accent1 45" xfId="5953"/>
    <cellStyle name="Accent1 46" xfId="5954"/>
    <cellStyle name="Accent1 47" xfId="5955"/>
    <cellStyle name="Accent1 48" xfId="5956"/>
    <cellStyle name="Accent1 49" xfId="5957"/>
    <cellStyle name="Accent1 5" xfId="5958"/>
    <cellStyle name="Accent1 5 10" xfId="5959"/>
    <cellStyle name="Accent1 5 11" xfId="5960"/>
    <cellStyle name="Accent1 5 12" xfId="5961"/>
    <cellStyle name="Accent1 5 13" xfId="5962"/>
    <cellStyle name="Accent1 5 2" xfId="5963"/>
    <cellStyle name="Accent1 5 3" xfId="5964"/>
    <cellStyle name="Accent1 5 4" xfId="5965"/>
    <cellStyle name="Accent1 5 5" xfId="5966"/>
    <cellStyle name="Accent1 5 6" xfId="5967"/>
    <cellStyle name="Accent1 5 7" xfId="5968"/>
    <cellStyle name="Accent1 5 8" xfId="5969"/>
    <cellStyle name="Accent1 5 9" xfId="5970"/>
    <cellStyle name="Accent1 50" xfId="5971"/>
    <cellStyle name="Accent1 51" xfId="5972"/>
    <cellStyle name="Accent1 52" xfId="5973"/>
    <cellStyle name="Accent1 53" xfId="5974"/>
    <cellStyle name="Accent1 54" xfId="5975"/>
    <cellStyle name="Accent1 55" xfId="5976"/>
    <cellStyle name="Accent1 56" xfId="5977"/>
    <cellStyle name="Accent1 57" xfId="5978"/>
    <cellStyle name="Accent1 58" xfId="5979"/>
    <cellStyle name="Accent1 59" xfId="5980"/>
    <cellStyle name="Accent1 6" xfId="5981"/>
    <cellStyle name="Accent1 6 10" xfId="5982"/>
    <cellStyle name="Accent1 6 11" xfId="5983"/>
    <cellStyle name="Accent1 6 12" xfId="5984"/>
    <cellStyle name="Accent1 6 13" xfId="5985"/>
    <cellStyle name="Accent1 6 2" xfId="5986"/>
    <cellStyle name="Accent1 6 3" xfId="5987"/>
    <cellStyle name="Accent1 6 4" xfId="5988"/>
    <cellStyle name="Accent1 6 5" xfId="5989"/>
    <cellStyle name="Accent1 6 6" xfId="5990"/>
    <cellStyle name="Accent1 6 7" xfId="5991"/>
    <cellStyle name="Accent1 6 8" xfId="5992"/>
    <cellStyle name="Accent1 6 9" xfId="5993"/>
    <cellStyle name="Accent1 60" xfId="5994"/>
    <cellStyle name="Accent1 61" xfId="5995"/>
    <cellStyle name="Accent1 62" xfId="5996"/>
    <cellStyle name="Accent1 63" xfId="5997"/>
    <cellStyle name="Accent1 64" xfId="5998"/>
    <cellStyle name="Accent1 65" xfId="5999"/>
    <cellStyle name="Accent1 66" xfId="6000"/>
    <cellStyle name="Accent1 67" xfId="6001"/>
    <cellStyle name="Accent1 68" xfId="6002"/>
    <cellStyle name="Accent1 69" xfId="6003"/>
    <cellStyle name="Accent1 7" xfId="6004"/>
    <cellStyle name="Accent1 7 10" xfId="6005"/>
    <cellStyle name="Accent1 7 11" xfId="6006"/>
    <cellStyle name="Accent1 7 12" xfId="6007"/>
    <cellStyle name="Accent1 7 13" xfId="6008"/>
    <cellStyle name="Accent1 7 2" xfId="6009"/>
    <cellStyle name="Accent1 7 3" xfId="6010"/>
    <cellStyle name="Accent1 7 4" xfId="6011"/>
    <cellStyle name="Accent1 7 5" xfId="6012"/>
    <cellStyle name="Accent1 7 6" xfId="6013"/>
    <cellStyle name="Accent1 7 7" xfId="6014"/>
    <cellStyle name="Accent1 7 8" xfId="6015"/>
    <cellStyle name="Accent1 7 9" xfId="6016"/>
    <cellStyle name="Accent1 70" xfId="6017"/>
    <cellStyle name="Accent1 71" xfId="6018"/>
    <cellStyle name="Accent1 72" xfId="6019"/>
    <cellStyle name="Accent1 8" xfId="6020"/>
    <cellStyle name="Accent1 8 10" xfId="6021"/>
    <cellStyle name="Accent1 8 11" xfId="6022"/>
    <cellStyle name="Accent1 8 12" xfId="6023"/>
    <cellStyle name="Accent1 8 13" xfId="6024"/>
    <cellStyle name="Accent1 8 2" xfId="6025"/>
    <cellStyle name="Accent1 8 3" xfId="6026"/>
    <cellStyle name="Accent1 8 4" xfId="6027"/>
    <cellStyle name="Accent1 8 5" xfId="6028"/>
    <cellStyle name="Accent1 8 6" xfId="6029"/>
    <cellStyle name="Accent1 8 7" xfId="6030"/>
    <cellStyle name="Accent1 8 8" xfId="6031"/>
    <cellStyle name="Accent1 8 9" xfId="6032"/>
    <cellStyle name="Accent1 9" xfId="6033"/>
    <cellStyle name="Accent1 9 2" xfId="6034"/>
    <cellStyle name="Accent1 9 2 2" xfId="6035"/>
    <cellStyle name="Accent1 9 2 3" xfId="6036"/>
    <cellStyle name="Accent1 9 2 4" xfId="6037"/>
    <cellStyle name="Accent1 9 2 5" xfId="6038"/>
    <cellStyle name="Accent1 9 2 6" xfId="6039"/>
    <cellStyle name="Accent1 9 2 7" xfId="6040"/>
    <cellStyle name="Accent1 9 3" xfId="6041"/>
    <cellStyle name="Accent1 9 4" xfId="6042"/>
    <cellStyle name="Accent1 9 5" xfId="6043"/>
    <cellStyle name="Accent1 9 6" xfId="6044"/>
    <cellStyle name="Accent1 9 7" xfId="6045"/>
    <cellStyle name="Accent2" xfId="30305" builtinId="33" customBuiltin="1"/>
    <cellStyle name="Accent2 10" xfId="6046"/>
    <cellStyle name="Accent2 11" xfId="6047"/>
    <cellStyle name="Accent2 12" xfId="6048"/>
    <cellStyle name="Accent2 13" xfId="6049"/>
    <cellStyle name="Accent2 14" xfId="6050"/>
    <cellStyle name="Accent2 15" xfId="6051"/>
    <cellStyle name="Accent2 16" xfId="6052"/>
    <cellStyle name="Accent2 17" xfId="6053"/>
    <cellStyle name="Accent2 18" xfId="6054"/>
    <cellStyle name="Accent2 19" xfId="6055"/>
    <cellStyle name="Accent2 2" xfId="6056"/>
    <cellStyle name="Accent2 2 2" xfId="6057"/>
    <cellStyle name="Accent2 2 3" xfId="6058"/>
    <cellStyle name="Accent2 2 4" xfId="6059"/>
    <cellStyle name="Accent2 2 5" xfId="6060"/>
    <cellStyle name="Accent2 2 6" xfId="6061"/>
    <cellStyle name="Accent2 2 7" xfId="6062"/>
    <cellStyle name="Accent2 2 8" xfId="6063"/>
    <cellStyle name="Accent2 20" xfId="6064"/>
    <cellStyle name="Accent2 21" xfId="6065"/>
    <cellStyle name="Accent2 22" xfId="6066"/>
    <cellStyle name="Accent2 23" xfId="6067"/>
    <cellStyle name="Accent2 23 2" xfId="6068"/>
    <cellStyle name="Accent2 23 2 2" xfId="6069"/>
    <cellStyle name="Accent2 23 2 3" xfId="6070"/>
    <cellStyle name="Accent2 23 2 4" xfId="6071"/>
    <cellStyle name="Accent2 23 2 5" xfId="6072"/>
    <cellStyle name="Accent2 23 2 6" xfId="6073"/>
    <cellStyle name="Accent2 23 2 7" xfId="6074"/>
    <cellStyle name="Accent2 23 3" xfId="6075"/>
    <cellStyle name="Accent2 23 4" xfId="6076"/>
    <cellStyle name="Accent2 23 5" xfId="6077"/>
    <cellStyle name="Accent2 23 6" xfId="6078"/>
    <cellStyle name="Accent2 23 7" xfId="6079"/>
    <cellStyle name="Accent2 24" xfId="6080"/>
    <cellStyle name="Accent2 25" xfId="6081"/>
    <cellStyle name="Accent2 26" xfId="6082"/>
    <cellStyle name="Accent2 27" xfId="6083"/>
    <cellStyle name="Accent2 28" xfId="6084"/>
    <cellStyle name="Accent2 29" xfId="6085"/>
    <cellStyle name="Accent2 3" xfId="6086"/>
    <cellStyle name="Accent2 3 2" xfId="6087"/>
    <cellStyle name="Accent2 3 3" xfId="6088"/>
    <cellStyle name="Accent2 3 4" xfId="6089"/>
    <cellStyle name="Accent2 3 5" xfId="6090"/>
    <cellStyle name="Accent2 3 6" xfId="6091"/>
    <cellStyle name="Accent2 3 7" xfId="6092"/>
    <cellStyle name="Accent2 3 8" xfId="6093"/>
    <cellStyle name="Accent2 30" xfId="6094"/>
    <cellStyle name="Accent2 31" xfId="6095"/>
    <cellStyle name="Accent2 32" xfId="6096"/>
    <cellStyle name="Accent2 33" xfId="6097"/>
    <cellStyle name="Accent2 34" xfId="6098"/>
    <cellStyle name="Accent2 35" xfId="6099"/>
    <cellStyle name="Accent2 36" xfId="6100"/>
    <cellStyle name="Accent2 37" xfId="6101"/>
    <cellStyle name="Accent2 38" xfId="6102"/>
    <cellStyle name="Accent2 39" xfId="6103"/>
    <cellStyle name="Accent2 4" xfId="6104"/>
    <cellStyle name="Accent2 4 2" xfId="6105"/>
    <cellStyle name="Accent2 4 3" xfId="6106"/>
    <cellStyle name="Accent2 4 4" xfId="6107"/>
    <cellStyle name="Accent2 4 5" xfId="6108"/>
    <cellStyle name="Accent2 4 6" xfId="6109"/>
    <cellStyle name="Accent2 4 7" xfId="6110"/>
    <cellStyle name="Accent2 4 8" xfId="6111"/>
    <cellStyle name="Accent2 40" xfId="6112"/>
    <cellStyle name="Accent2 41" xfId="6113"/>
    <cellStyle name="Accent2 42" xfId="6114"/>
    <cellStyle name="Accent2 43" xfId="6115"/>
    <cellStyle name="Accent2 44" xfId="6116"/>
    <cellStyle name="Accent2 45" xfId="6117"/>
    <cellStyle name="Accent2 46" xfId="6118"/>
    <cellStyle name="Accent2 47" xfId="6119"/>
    <cellStyle name="Accent2 48" xfId="6120"/>
    <cellStyle name="Accent2 49" xfId="6121"/>
    <cellStyle name="Accent2 5" xfId="6122"/>
    <cellStyle name="Accent2 5 2" xfId="6123"/>
    <cellStyle name="Accent2 5 3" xfId="6124"/>
    <cellStyle name="Accent2 5 4" xfId="6125"/>
    <cellStyle name="Accent2 5 5" xfId="6126"/>
    <cellStyle name="Accent2 5 6" xfId="6127"/>
    <cellStyle name="Accent2 5 7" xfId="6128"/>
    <cellStyle name="Accent2 50" xfId="6129"/>
    <cellStyle name="Accent2 51" xfId="6130"/>
    <cellStyle name="Accent2 52" xfId="6131"/>
    <cellStyle name="Accent2 53" xfId="6132"/>
    <cellStyle name="Accent2 54" xfId="6133"/>
    <cellStyle name="Accent2 55" xfId="6134"/>
    <cellStyle name="Accent2 56" xfId="6135"/>
    <cellStyle name="Accent2 57" xfId="6136"/>
    <cellStyle name="Accent2 58" xfId="6137"/>
    <cellStyle name="Accent2 59" xfId="6138"/>
    <cellStyle name="Accent2 6" xfId="6139"/>
    <cellStyle name="Accent2 6 2" xfId="6140"/>
    <cellStyle name="Accent2 6 3" xfId="6141"/>
    <cellStyle name="Accent2 6 4" xfId="6142"/>
    <cellStyle name="Accent2 6 5" xfId="6143"/>
    <cellStyle name="Accent2 6 6" xfId="6144"/>
    <cellStyle name="Accent2 6 7" xfId="6145"/>
    <cellStyle name="Accent2 60" xfId="6146"/>
    <cellStyle name="Accent2 61" xfId="6147"/>
    <cellStyle name="Accent2 62" xfId="6148"/>
    <cellStyle name="Accent2 63" xfId="6149"/>
    <cellStyle name="Accent2 64" xfId="6150"/>
    <cellStyle name="Accent2 65" xfId="6151"/>
    <cellStyle name="Accent2 66" xfId="6152"/>
    <cellStyle name="Accent2 67" xfId="6153"/>
    <cellStyle name="Accent2 68" xfId="6154"/>
    <cellStyle name="Accent2 69" xfId="6155"/>
    <cellStyle name="Accent2 7" xfId="6156"/>
    <cellStyle name="Accent2 7 2" xfId="6157"/>
    <cellStyle name="Accent2 7 3" xfId="6158"/>
    <cellStyle name="Accent2 7 4" xfId="6159"/>
    <cellStyle name="Accent2 7 5" xfId="6160"/>
    <cellStyle name="Accent2 7 6" xfId="6161"/>
    <cellStyle name="Accent2 7 7" xfId="6162"/>
    <cellStyle name="Accent2 70" xfId="6163"/>
    <cellStyle name="Accent2 71" xfId="6164"/>
    <cellStyle name="Accent2 72" xfId="6165"/>
    <cellStyle name="Accent2 8" xfId="6166"/>
    <cellStyle name="Accent2 8 2" xfId="6167"/>
    <cellStyle name="Accent2 8 3" xfId="6168"/>
    <cellStyle name="Accent2 8 4" xfId="6169"/>
    <cellStyle name="Accent2 8 5" xfId="6170"/>
    <cellStyle name="Accent2 8 6" xfId="6171"/>
    <cellStyle name="Accent2 8 7" xfId="6172"/>
    <cellStyle name="Accent2 9" xfId="6173"/>
    <cellStyle name="Accent3" xfId="30309" builtinId="37" customBuiltin="1"/>
    <cellStyle name="Accent3 10" xfId="6174"/>
    <cellStyle name="Accent3 11" xfId="6175"/>
    <cellStyle name="Accent3 12" xfId="6176"/>
    <cellStyle name="Accent3 13" xfId="6177"/>
    <cellStyle name="Accent3 14" xfId="6178"/>
    <cellStyle name="Accent3 15" xfId="6179"/>
    <cellStyle name="Accent3 16" xfId="6180"/>
    <cellStyle name="Accent3 17" xfId="6181"/>
    <cellStyle name="Accent3 18" xfId="6182"/>
    <cellStyle name="Accent3 19" xfId="6183"/>
    <cellStyle name="Accent3 2" xfId="6184"/>
    <cellStyle name="Accent3 2 2" xfId="6185"/>
    <cellStyle name="Accent3 2 3" xfId="6186"/>
    <cellStyle name="Accent3 2 4" xfId="6187"/>
    <cellStyle name="Accent3 2 5" xfId="6188"/>
    <cellStyle name="Accent3 2 6" xfId="6189"/>
    <cellStyle name="Accent3 2 7" xfId="6190"/>
    <cellStyle name="Accent3 2 8" xfId="6191"/>
    <cellStyle name="Accent3 20" xfId="6192"/>
    <cellStyle name="Accent3 21" xfId="6193"/>
    <cellStyle name="Accent3 22" xfId="6194"/>
    <cellStyle name="Accent3 23" xfId="6195"/>
    <cellStyle name="Accent3 23 2" xfId="6196"/>
    <cellStyle name="Accent3 23 2 2" xfId="6197"/>
    <cellStyle name="Accent3 23 2 3" xfId="6198"/>
    <cellStyle name="Accent3 23 2 4" xfId="6199"/>
    <cellStyle name="Accent3 23 2 5" xfId="6200"/>
    <cellStyle name="Accent3 23 2 6" xfId="6201"/>
    <cellStyle name="Accent3 23 2 7" xfId="6202"/>
    <cellStyle name="Accent3 23 3" xfId="6203"/>
    <cellStyle name="Accent3 23 4" xfId="6204"/>
    <cellStyle name="Accent3 23 5" xfId="6205"/>
    <cellStyle name="Accent3 23 6" xfId="6206"/>
    <cellStyle name="Accent3 23 7" xfId="6207"/>
    <cellStyle name="Accent3 24" xfId="6208"/>
    <cellStyle name="Accent3 25" xfId="6209"/>
    <cellStyle name="Accent3 26" xfId="6210"/>
    <cellStyle name="Accent3 27" xfId="6211"/>
    <cellStyle name="Accent3 28" xfId="6212"/>
    <cellStyle name="Accent3 29" xfId="6213"/>
    <cellStyle name="Accent3 3" xfId="6214"/>
    <cellStyle name="Accent3 3 2" xfId="6215"/>
    <cellStyle name="Accent3 3 3" xfId="6216"/>
    <cellStyle name="Accent3 3 4" xfId="6217"/>
    <cellStyle name="Accent3 3 5" xfId="6218"/>
    <cellStyle name="Accent3 3 6" xfId="6219"/>
    <cellStyle name="Accent3 3 7" xfId="6220"/>
    <cellStyle name="Accent3 3 8" xfId="6221"/>
    <cellStyle name="Accent3 30" xfId="6222"/>
    <cellStyle name="Accent3 31" xfId="6223"/>
    <cellStyle name="Accent3 32" xfId="6224"/>
    <cellStyle name="Accent3 33" xfId="6225"/>
    <cellStyle name="Accent3 34" xfId="6226"/>
    <cellStyle name="Accent3 35" xfId="6227"/>
    <cellStyle name="Accent3 36" xfId="6228"/>
    <cellStyle name="Accent3 37" xfId="6229"/>
    <cellStyle name="Accent3 38" xfId="6230"/>
    <cellStyle name="Accent3 39" xfId="6231"/>
    <cellStyle name="Accent3 4" xfId="6232"/>
    <cellStyle name="Accent3 4 2" xfId="6233"/>
    <cellStyle name="Accent3 4 3" xfId="6234"/>
    <cellStyle name="Accent3 4 4" xfId="6235"/>
    <cellStyle name="Accent3 4 5" xfId="6236"/>
    <cellStyle name="Accent3 4 6" xfId="6237"/>
    <cellStyle name="Accent3 4 7" xfId="6238"/>
    <cellStyle name="Accent3 4 8" xfId="6239"/>
    <cellStyle name="Accent3 40" xfId="6240"/>
    <cellStyle name="Accent3 41" xfId="6241"/>
    <cellStyle name="Accent3 42" xfId="6242"/>
    <cellStyle name="Accent3 43" xfId="6243"/>
    <cellStyle name="Accent3 44" xfId="6244"/>
    <cellStyle name="Accent3 45" xfId="6245"/>
    <cellStyle name="Accent3 46" xfId="6246"/>
    <cellStyle name="Accent3 47" xfId="6247"/>
    <cellStyle name="Accent3 48" xfId="6248"/>
    <cellStyle name="Accent3 49" xfId="6249"/>
    <cellStyle name="Accent3 5" xfId="6250"/>
    <cellStyle name="Accent3 5 2" xfId="6251"/>
    <cellStyle name="Accent3 5 3" xfId="6252"/>
    <cellStyle name="Accent3 5 4" xfId="6253"/>
    <cellStyle name="Accent3 5 5" xfId="6254"/>
    <cellStyle name="Accent3 5 6" xfId="6255"/>
    <cellStyle name="Accent3 5 7" xfId="6256"/>
    <cellStyle name="Accent3 50" xfId="6257"/>
    <cellStyle name="Accent3 51" xfId="6258"/>
    <cellStyle name="Accent3 52" xfId="6259"/>
    <cellStyle name="Accent3 53" xfId="6260"/>
    <cellStyle name="Accent3 54" xfId="6261"/>
    <cellStyle name="Accent3 55" xfId="6262"/>
    <cellStyle name="Accent3 56" xfId="6263"/>
    <cellStyle name="Accent3 57" xfId="6264"/>
    <cellStyle name="Accent3 58" xfId="6265"/>
    <cellStyle name="Accent3 59" xfId="6266"/>
    <cellStyle name="Accent3 6" xfId="6267"/>
    <cellStyle name="Accent3 6 2" xfId="6268"/>
    <cellStyle name="Accent3 6 3" xfId="6269"/>
    <cellStyle name="Accent3 6 4" xfId="6270"/>
    <cellStyle name="Accent3 6 5" xfId="6271"/>
    <cellStyle name="Accent3 6 6" xfId="6272"/>
    <cellStyle name="Accent3 6 7" xfId="6273"/>
    <cellStyle name="Accent3 60" xfId="6274"/>
    <cellStyle name="Accent3 61" xfId="6275"/>
    <cellStyle name="Accent3 62" xfId="6276"/>
    <cellStyle name="Accent3 63" xfId="6277"/>
    <cellStyle name="Accent3 64" xfId="6278"/>
    <cellStyle name="Accent3 65" xfId="6279"/>
    <cellStyle name="Accent3 66" xfId="6280"/>
    <cellStyle name="Accent3 67" xfId="6281"/>
    <cellStyle name="Accent3 68" xfId="6282"/>
    <cellStyle name="Accent3 69" xfId="6283"/>
    <cellStyle name="Accent3 7" xfId="6284"/>
    <cellStyle name="Accent3 7 2" xfId="6285"/>
    <cellStyle name="Accent3 7 3" xfId="6286"/>
    <cellStyle name="Accent3 7 4" xfId="6287"/>
    <cellStyle name="Accent3 7 5" xfId="6288"/>
    <cellStyle name="Accent3 7 6" xfId="6289"/>
    <cellStyle name="Accent3 7 7" xfId="6290"/>
    <cellStyle name="Accent3 70" xfId="6291"/>
    <cellStyle name="Accent3 71" xfId="6292"/>
    <cellStyle name="Accent3 72" xfId="6293"/>
    <cellStyle name="Accent3 8" xfId="6294"/>
    <cellStyle name="Accent3 8 2" xfId="6295"/>
    <cellStyle name="Accent3 8 3" xfId="6296"/>
    <cellStyle name="Accent3 8 4" xfId="6297"/>
    <cellStyle name="Accent3 8 5" xfId="6298"/>
    <cellStyle name="Accent3 8 6" xfId="6299"/>
    <cellStyle name="Accent3 8 7" xfId="6300"/>
    <cellStyle name="Accent3 9" xfId="6301"/>
    <cellStyle name="Accent4" xfId="30313" builtinId="41" customBuiltin="1"/>
    <cellStyle name="Accent4 10" xfId="6302"/>
    <cellStyle name="Accent4 10 2" xfId="6303"/>
    <cellStyle name="Accent4 10 2 2" xfId="6304"/>
    <cellStyle name="Accent4 10 2 3" xfId="6305"/>
    <cellStyle name="Accent4 10 2 4" xfId="6306"/>
    <cellStyle name="Accent4 10 2 5" xfId="6307"/>
    <cellStyle name="Accent4 10 2 6" xfId="6308"/>
    <cellStyle name="Accent4 10 2 7" xfId="6309"/>
    <cellStyle name="Accent4 10 3" xfId="6310"/>
    <cellStyle name="Accent4 10 4" xfId="6311"/>
    <cellStyle name="Accent4 10 5" xfId="6312"/>
    <cellStyle name="Accent4 10 6" xfId="6313"/>
    <cellStyle name="Accent4 10 7" xfId="6314"/>
    <cellStyle name="Accent4 11" xfId="6315"/>
    <cellStyle name="Accent4 11 2" xfId="6316"/>
    <cellStyle name="Accent4 11 2 2" xfId="6317"/>
    <cellStyle name="Accent4 11 2 3" xfId="6318"/>
    <cellStyle name="Accent4 11 2 4" xfId="6319"/>
    <cellStyle name="Accent4 11 2 5" xfId="6320"/>
    <cellStyle name="Accent4 11 2 6" xfId="6321"/>
    <cellStyle name="Accent4 11 2 7" xfId="6322"/>
    <cellStyle name="Accent4 11 3" xfId="6323"/>
    <cellStyle name="Accent4 11 4" xfId="6324"/>
    <cellStyle name="Accent4 11 5" xfId="6325"/>
    <cellStyle name="Accent4 11 6" xfId="6326"/>
    <cellStyle name="Accent4 11 7" xfId="6327"/>
    <cellStyle name="Accent4 12" xfId="6328"/>
    <cellStyle name="Accent4 12 2" xfId="6329"/>
    <cellStyle name="Accent4 12 2 2" xfId="6330"/>
    <cellStyle name="Accent4 12 2 3" xfId="6331"/>
    <cellStyle name="Accent4 12 2 4" xfId="6332"/>
    <cellStyle name="Accent4 12 2 5" xfId="6333"/>
    <cellStyle name="Accent4 12 2 6" xfId="6334"/>
    <cellStyle name="Accent4 12 2 7" xfId="6335"/>
    <cellStyle name="Accent4 12 3" xfId="6336"/>
    <cellStyle name="Accent4 12 4" xfId="6337"/>
    <cellStyle name="Accent4 12 5" xfId="6338"/>
    <cellStyle name="Accent4 12 6" xfId="6339"/>
    <cellStyle name="Accent4 12 7" xfId="6340"/>
    <cellStyle name="Accent4 13" xfId="6341"/>
    <cellStyle name="Accent4 13 2" xfId="6342"/>
    <cellStyle name="Accent4 13 2 2" xfId="6343"/>
    <cellStyle name="Accent4 13 2 3" xfId="6344"/>
    <cellStyle name="Accent4 13 2 4" xfId="6345"/>
    <cellStyle name="Accent4 13 2 5" xfId="6346"/>
    <cellStyle name="Accent4 13 2 6" xfId="6347"/>
    <cellStyle name="Accent4 13 2 7" xfId="6348"/>
    <cellStyle name="Accent4 13 3" xfId="6349"/>
    <cellStyle name="Accent4 13 4" xfId="6350"/>
    <cellStyle name="Accent4 13 5" xfId="6351"/>
    <cellStyle name="Accent4 13 6" xfId="6352"/>
    <cellStyle name="Accent4 13 7" xfId="6353"/>
    <cellStyle name="Accent4 14" xfId="6354"/>
    <cellStyle name="Accent4 14 2" xfId="6355"/>
    <cellStyle name="Accent4 14 2 2" xfId="6356"/>
    <cellStyle name="Accent4 14 2 3" xfId="6357"/>
    <cellStyle name="Accent4 14 2 4" xfId="6358"/>
    <cellStyle name="Accent4 14 2 5" xfId="6359"/>
    <cellStyle name="Accent4 14 2 6" xfId="6360"/>
    <cellStyle name="Accent4 14 2 7" xfId="6361"/>
    <cellStyle name="Accent4 14 3" xfId="6362"/>
    <cellStyle name="Accent4 14 4" xfId="6363"/>
    <cellStyle name="Accent4 14 5" xfId="6364"/>
    <cellStyle name="Accent4 14 6" xfId="6365"/>
    <cellStyle name="Accent4 14 7" xfId="6366"/>
    <cellStyle name="Accent4 15" xfId="6367"/>
    <cellStyle name="Accent4 15 2" xfId="6368"/>
    <cellStyle name="Accent4 15 2 2" xfId="6369"/>
    <cellStyle name="Accent4 15 2 3" xfId="6370"/>
    <cellStyle name="Accent4 15 2 4" xfId="6371"/>
    <cellStyle name="Accent4 15 2 5" xfId="6372"/>
    <cellStyle name="Accent4 15 2 6" xfId="6373"/>
    <cellStyle name="Accent4 15 2 7" xfId="6374"/>
    <cellStyle name="Accent4 15 3" xfId="6375"/>
    <cellStyle name="Accent4 15 4" xfId="6376"/>
    <cellStyle name="Accent4 15 5" xfId="6377"/>
    <cellStyle name="Accent4 15 6" xfId="6378"/>
    <cellStyle name="Accent4 15 7" xfId="6379"/>
    <cellStyle name="Accent4 16" xfId="6380"/>
    <cellStyle name="Accent4 16 2" xfId="6381"/>
    <cellStyle name="Accent4 16 2 2" xfId="6382"/>
    <cellStyle name="Accent4 16 2 3" xfId="6383"/>
    <cellStyle name="Accent4 16 2 4" xfId="6384"/>
    <cellStyle name="Accent4 16 2 5" xfId="6385"/>
    <cellStyle name="Accent4 16 2 6" xfId="6386"/>
    <cellStyle name="Accent4 16 2 7" xfId="6387"/>
    <cellStyle name="Accent4 16 3" xfId="6388"/>
    <cellStyle name="Accent4 16 4" xfId="6389"/>
    <cellStyle name="Accent4 16 5" xfId="6390"/>
    <cellStyle name="Accent4 16 6" xfId="6391"/>
    <cellStyle name="Accent4 16 7" xfId="6392"/>
    <cellStyle name="Accent4 17" xfId="6393"/>
    <cellStyle name="Accent4 17 2" xfId="6394"/>
    <cellStyle name="Accent4 17 2 2" xfId="6395"/>
    <cellStyle name="Accent4 17 2 3" xfId="6396"/>
    <cellStyle name="Accent4 17 2 4" xfId="6397"/>
    <cellStyle name="Accent4 17 2 5" xfId="6398"/>
    <cellStyle name="Accent4 17 2 6" xfId="6399"/>
    <cellStyle name="Accent4 17 2 7" xfId="6400"/>
    <cellStyle name="Accent4 17 3" xfId="6401"/>
    <cellStyle name="Accent4 17 4" xfId="6402"/>
    <cellStyle name="Accent4 17 5" xfId="6403"/>
    <cellStyle name="Accent4 17 6" xfId="6404"/>
    <cellStyle name="Accent4 17 7" xfId="6405"/>
    <cellStyle name="Accent4 18" xfId="6406"/>
    <cellStyle name="Accent4 18 2" xfId="6407"/>
    <cellStyle name="Accent4 18 2 2" xfId="6408"/>
    <cellStyle name="Accent4 18 2 3" xfId="6409"/>
    <cellStyle name="Accent4 18 2 4" xfId="6410"/>
    <cellStyle name="Accent4 18 2 5" xfId="6411"/>
    <cellStyle name="Accent4 18 2 6" xfId="6412"/>
    <cellStyle name="Accent4 18 2 7" xfId="6413"/>
    <cellStyle name="Accent4 18 3" xfId="6414"/>
    <cellStyle name="Accent4 18 4" xfId="6415"/>
    <cellStyle name="Accent4 18 5" xfId="6416"/>
    <cellStyle name="Accent4 18 6" xfId="6417"/>
    <cellStyle name="Accent4 18 7" xfId="6418"/>
    <cellStyle name="Accent4 19" xfId="6419"/>
    <cellStyle name="Accent4 19 2" xfId="6420"/>
    <cellStyle name="Accent4 19 2 2" xfId="6421"/>
    <cellStyle name="Accent4 19 2 3" xfId="6422"/>
    <cellStyle name="Accent4 19 2 4" xfId="6423"/>
    <cellStyle name="Accent4 19 2 5" xfId="6424"/>
    <cellStyle name="Accent4 19 2 6" xfId="6425"/>
    <cellStyle name="Accent4 19 2 7" xfId="6426"/>
    <cellStyle name="Accent4 19 3" xfId="6427"/>
    <cellStyle name="Accent4 19 4" xfId="6428"/>
    <cellStyle name="Accent4 19 5" xfId="6429"/>
    <cellStyle name="Accent4 19 6" xfId="6430"/>
    <cellStyle name="Accent4 19 7" xfId="6431"/>
    <cellStyle name="Accent4 2" xfId="6432"/>
    <cellStyle name="Accent4 2 10" xfId="6433"/>
    <cellStyle name="Accent4 2 10 2" xfId="6434"/>
    <cellStyle name="Accent4 2 11" xfId="6435"/>
    <cellStyle name="Accent4 2 11 2" xfId="6436"/>
    <cellStyle name="Accent4 2 12" xfId="6437"/>
    <cellStyle name="Accent4 2 12 2" xfId="6438"/>
    <cellStyle name="Accent4 2 13" xfId="6439"/>
    <cellStyle name="Accent4 2 13 2" xfId="6440"/>
    <cellStyle name="Accent4 2 14" xfId="6441"/>
    <cellStyle name="Accent4 2 2" xfId="6442"/>
    <cellStyle name="Accent4 2 3" xfId="6443"/>
    <cellStyle name="Accent4 2 4" xfId="6444"/>
    <cellStyle name="Accent4 2 5" xfId="6445"/>
    <cellStyle name="Accent4 2 6" xfId="6446"/>
    <cellStyle name="Accent4 2 7" xfId="6447"/>
    <cellStyle name="Accent4 2 8" xfId="6448"/>
    <cellStyle name="Accent4 2 9" xfId="6449"/>
    <cellStyle name="Accent4 2 9 2" xfId="6450"/>
    <cellStyle name="Accent4 20" xfId="6451"/>
    <cellStyle name="Accent4 20 2" xfId="6452"/>
    <cellStyle name="Accent4 20 2 2" xfId="6453"/>
    <cellStyle name="Accent4 20 2 3" xfId="6454"/>
    <cellStyle name="Accent4 20 2 4" xfId="6455"/>
    <cellStyle name="Accent4 20 2 5" xfId="6456"/>
    <cellStyle name="Accent4 20 2 6" xfId="6457"/>
    <cellStyle name="Accent4 20 2 7" xfId="6458"/>
    <cellStyle name="Accent4 20 3" xfId="6459"/>
    <cellStyle name="Accent4 20 4" xfId="6460"/>
    <cellStyle name="Accent4 20 5" xfId="6461"/>
    <cellStyle name="Accent4 20 6" xfId="6462"/>
    <cellStyle name="Accent4 20 7" xfId="6463"/>
    <cellStyle name="Accent4 21" xfId="6464"/>
    <cellStyle name="Accent4 21 2" xfId="6465"/>
    <cellStyle name="Accent4 21 2 2" xfId="6466"/>
    <cellStyle name="Accent4 21 2 3" xfId="6467"/>
    <cellStyle name="Accent4 21 2 4" xfId="6468"/>
    <cellStyle name="Accent4 21 2 5" xfId="6469"/>
    <cellStyle name="Accent4 21 2 6" xfId="6470"/>
    <cellStyle name="Accent4 21 2 7" xfId="6471"/>
    <cellStyle name="Accent4 21 3" xfId="6472"/>
    <cellStyle name="Accent4 21 4" xfId="6473"/>
    <cellStyle name="Accent4 21 5" xfId="6474"/>
    <cellStyle name="Accent4 21 6" xfId="6475"/>
    <cellStyle name="Accent4 21 7" xfId="6476"/>
    <cellStyle name="Accent4 22" xfId="6477"/>
    <cellStyle name="Accent4 22 2" xfId="6478"/>
    <cellStyle name="Accent4 22 2 2" xfId="6479"/>
    <cellStyle name="Accent4 22 2 3" xfId="6480"/>
    <cellStyle name="Accent4 22 2 4" xfId="6481"/>
    <cellStyle name="Accent4 22 2 5" xfId="6482"/>
    <cellStyle name="Accent4 22 2 6" xfId="6483"/>
    <cellStyle name="Accent4 22 2 7" xfId="6484"/>
    <cellStyle name="Accent4 22 3" xfId="6485"/>
    <cellStyle name="Accent4 22 4" xfId="6486"/>
    <cellStyle name="Accent4 22 5" xfId="6487"/>
    <cellStyle name="Accent4 22 6" xfId="6488"/>
    <cellStyle name="Accent4 22 7" xfId="6489"/>
    <cellStyle name="Accent4 23" xfId="6490"/>
    <cellStyle name="Accent4 23 2" xfId="6491"/>
    <cellStyle name="Accent4 23 2 2" xfId="6492"/>
    <cellStyle name="Accent4 23 2 3" xfId="6493"/>
    <cellStyle name="Accent4 23 2 4" xfId="6494"/>
    <cellStyle name="Accent4 23 2 5" xfId="6495"/>
    <cellStyle name="Accent4 23 2 6" xfId="6496"/>
    <cellStyle name="Accent4 23 2 7" xfId="6497"/>
    <cellStyle name="Accent4 23 3" xfId="6498"/>
    <cellStyle name="Accent4 23 4" xfId="6499"/>
    <cellStyle name="Accent4 23 5" xfId="6500"/>
    <cellStyle name="Accent4 23 6" xfId="6501"/>
    <cellStyle name="Accent4 23 7" xfId="6502"/>
    <cellStyle name="Accent4 24" xfId="6503"/>
    <cellStyle name="Accent4 25" xfId="6504"/>
    <cellStyle name="Accent4 26" xfId="6505"/>
    <cellStyle name="Accent4 27" xfId="6506"/>
    <cellStyle name="Accent4 28" xfId="6507"/>
    <cellStyle name="Accent4 29" xfId="6508"/>
    <cellStyle name="Accent4 3" xfId="6509"/>
    <cellStyle name="Accent4 3 10" xfId="6510"/>
    <cellStyle name="Accent4 3 11" xfId="6511"/>
    <cellStyle name="Accent4 3 12" xfId="6512"/>
    <cellStyle name="Accent4 3 13" xfId="6513"/>
    <cellStyle name="Accent4 3 14" xfId="6514"/>
    <cellStyle name="Accent4 3 15" xfId="6515"/>
    <cellStyle name="Accent4 3 2" xfId="6516"/>
    <cellStyle name="Accent4 3 3" xfId="6517"/>
    <cellStyle name="Accent4 3 4" xfId="6518"/>
    <cellStyle name="Accent4 3 5" xfId="6519"/>
    <cellStyle name="Accent4 3 6" xfId="6520"/>
    <cellStyle name="Accent4 3 7" xfId="6521"/>
    <cellStyle name="Accent4 3 8" xfId="6522"/>
    <cellStyle name="Accent4 3 9" xfId="6523"/>
    <cellStyle name="Accent4 30" xfId="6524"/>
    <cellStyle name="Accent4 31" xfId="6525"/>
    <cellStyle name="Accent4 32" xfId="6526"/>
    <cellStyle name="Accent4 33" xfId="6527"/>
    <cellStyle name="Accent4 34" xfId="6528"/>
    <cellStyle name="Accent4 35" xfId="6529"/>
    <cellStyle name="Accent4 36" xfId="6530"/>
    <cellStyle name="Accent4 37" xfId="6531"/>
    <cellStyle name="Accent4 38" xfId="6532"/>
    <cellStyle name="Accent4 39" xfId="6533"/>
    <cellStyle name="Accent4 4" xfId="6534"/>
    <cellStyle name="Accent4 4 10" xfId="6535"/>
    <cellStyle name="Accent4 4 11" xfId="6536"/>
    <cellStyle name="Accent4 4 12" xfId="6537"/>
    <cellStyle name="Accent4 4 13" xfId="6538"/>
    <cellStyle name="Accent4 4 14" xfId="6539"/>
    <cellStyle name="Accent4 4 2" xfId="6540"/>
    <cellStyle name="Accent4 4 3" xfId="6541"/>
    <cellStyle name="Accent4 4 4" xfId="6542"/>
    <cellStyle name="Accent4 4 5" xfId="6543"/>
    <cellStyle name="Accent4 4 6" xfId="6544"/>
    <cellStyle name="Accent4 4 7" xfId="6545"/>
    <cellStyle name="Accent4 4 8" xfId="6546"/>
    <cellStyle name="Accent4 4 9" xfId="6547"/>
    <cellStyle name="Accent4 40" xfId="6548"/>
    <cellStyle name="Accent4 41" xfId="6549"/>
    <cellStyle name="Accent4 42" xfId="6550"/>
    <cellStyle name="Accent4 43" xfId="6551"/>
    <cellStyle name="Accent4 44" xfId="6552"/>
    <cellStyle name="Accent4 45" xfId="6553"/>
    <cellStyle name="Accent4 46" xfId="6554"/>
    <cellStyle name="Accent4 47" xfId="6555"/>
    <cellStyle name="Accent4 48" xfId="6556"/>
    <cellStyle name="Accent4 49" xfId="6557"/>
    <cellStyle name="Accent4 5" xfId="6558"/>
    <cellStyle name="Accent4 5 10" xfId="6559"/>
    <cellStyle name="Accent4 5 11" xfId="6560"/>
    <cellStyle name="Accent4 5 12" xfId="6561"/>
    <cellStyle name="Accent4 5 13" xfId="6562"/>
    <cellStyle name="Accent4 5 2" xfId="6563"/>
    <cellStyle name="Accent4 5 3" xfId="6564"/>
    <cellStyle name="Accent4 5 4" xfId="6565"/>
    <cellStyle name="Accent4 5 5" xfId="6566"/>
    <cellStyle name="Accent4 5 6" xfId="6567"/>
    <cellStyle name="Accent4 5 7" xfId="6568"/>
    <cellStyle name="Accent4 5 8" xfId="6569"/>
    <cellStyle name="Accent4 5 9" xfId="6570"/>
    <cellStyle name="Accent4 50" xfId="6571"/>
    <cellStyle name="Accent4 51" xfId="6572"/>
    <cellStyle name="Accent4 52" xfId="6573"/>
    <cellStyle name="Accent4 53" xfId="6574"/>
    <cellStyle name="Accent4 54" xfId="6575"/>
    <cellStyle name="Accent4 55" xfId="6576"/>
    <cellStyle name="Accent4 56" xfId="6577"/>
    <cellStyle name="Accent4 57" xfId="6578"/>
    <cellStyle name="Accent4 58" xfId="6579"/>
    <cellStyle name="Accent4 59" xfId="6580"/>
    <cellStyle name="Accent4 6" xfId="6581"/>
    <cellStyle name="Accent4 6 10" xfId="6582"/>
    <cellStyle name="Accent4 6 11" xfId="6583"/>
    <cellStyle name="Accent4 6 12" xfId="6584"/>
    <cellStyle name="Accent4 6 13" xfId="6585"/>
    <cellStyle name="Accent4 6 2" xfId="6586"/>
    <cellStyle name="Accent4 6 3" xfId="6587"/>
    <cellStyle name="Accent4 6 4" xfId="6588"/>
    <cellStyle name="Accent4 6 5" xfId="6589"/>
    <cellStyle name="Accent4 6 6" xfId="6590"/>
    <cellStyle name="Accent4 6 7" xfId="6591"/>
    <cellStyle name="Accent4 6 8" xfId="6592"/>
    <cellStyle name="Accent4 6 9" xfId="6593"/>
    <cellStyle name="Accent4 60" xfId="6594"/>
    <cellStyle name="Accent4 61" xfId="6595"/>
    <cellStyle name="Accent4 62" xfId="6596"/>
    <cellStyle name="Accent4 63" xfId="6597"/>
    <cellStyle name="Accent4 64" xfId="6598"/>
    <cellStyle name="Accent4 65" xfId="6599"/>
    <cellStyle name="Accent4 66" xfId="6600"/>
    <cellStyle name="Accent4 67" xfId="6601"/>
    <cellStyle name="Accent4 68" xfId="6602"/>
    <cellStyle name="Accent4 69" xfId="6603"/>
    <cellStyle name="Accent4 7" xfId="6604"/>
    <cellStyle name="Accent4 7 10" xfId="6605"/>
    <cellStyle name="Accent4 7 11" xfId="6606"/>
    <cellStyle name="Accent4 7 12" xfId="6607"/>
    <cellStyle name="Accent4 7 13" xfId="6608"/>
    <cellStyle name="Accent4 7 2" xfId="6609"/>
    <cellStyle name="Accent4 7 3" xfId="6610"/>
    <cellStyle name="Accent4 7 4" xfId="6611"/>
    <cellStyle name="Accent4 7 5" xfId="6612"/>
    <cellStyle name="Accent4 7 6" xfId="6613"/>
    <cellStyle name="Accent4 7 7" xfId="6614"/>
    <cellStyle name="Accent4 7 8" xfId="6615"/>
    <cellStyle name="Accent4 7 9" xfId="6616"/>
    <cellStyle name="Accent4 70" xfId="6617"/>
    <cellStyle name="Accent4 71" xfId="6618"/>
    <cellStyle name="Accent4 72" xfId="6619"/>
    <cellStyle name="Accent4 8" xfId="6620"/>
    <cellStyle name="Accent4 8 10" xfId="6621"/>
    <cellStyle name="Accent4 8 11" xfId="6622"/>
    <cellStyle name="Accent4 8 12" xfId="6623"/>
    <cellStyle name="Accent4 8 13" xfId="6624"/>
    <cellStyle name="Accent4 8 2" xfId="6625"/>
    <cellStyle name="Accent4 8 3" xfId="6626"/>
    <cellStyle name="Accent4 8 4" xfId="6627"/>
    <cellStyle name="Accent4 8 5" xfId="6628"/>
    <cellStyle name="Accent4 8 6" xfId="6629"/>
    <cellStyle name="Accent4 8 7" xfId="6630"/>
    <cellStyle name="Accent4 8 8" xfId="6631"/>
    <cellStyle name="Accent4 8 9" xfId="6632"/>
    <cellStyle name="Accent4 9" xfId="6633"/>
    <cellStyle name="Accent4 9 2" xfId="6634"/>
    <cellStyle name="Accent4 9 2 2" xfId="6635"/>
    <cellStyle name="Accent4 9 2 3" xfId="6636"/>
    <cellStyle name="Accent4 9 2 4" xfId="6637"/>
    <cellStyle name="Accent4 9 2 5" xfId="6638"/>
    <cellStyle name="Accent4 9 2 6" xfId="6639"/>
    <cellStyle name="Accent4 9 2 7" xfId="6640"/>
    <cellStyle name="Accent4 9 3" xfId="6641"/>
    <cellStyle name="Accent4 9 4" xfId="6642"/>
    <cellStyle name="Accent4 9 5" xfId="6643"/>
    <cellStyle name="Accent4 9 6" xfId="6644"/>
    <cellStyle name="Accent4 9 7" xfId="6645"/>
    <cellStyle name="Accent5" xfId="30317" builtinId="45" customBuiltin="1"/>
    <cellStyle name="Accent5 10" xfId="6646"/>
    <cellStyle name="Accent5 11" xfId="6647"/>
    <cellStyle name="Accent5 12" xfId="6648"/>
    <cellStyle name="Accent5 13" xfId="6649"/>
    <cellStyle name="Accent5 14" xfId="6650"/>
    <cellStyle name="Accent5 15" xfId="6651"/>
    <cellStyle name="Accent5 16" xfId="6652"/>
    <cellStyle name="Accent5 17" xfId="6653"/>
    <cellStyle name="Accent5 18" xfId="6654"/>
    <cellStyle name="Accent5 19" xfId="6655"/>
    <cellStyle name="Accent5 2" xfId="6656"/>
    <cellStyle name="Accent5 2 2" xfId="6657"/>
    <cellStyle name="Accent5 2 3" xfId="6658"/>
    <cellStyle name="Accent5 2 4" xfId="6659"/>
    <cellStyle name="Accent5 2 5" xfId="6660"/>
    <cellStyle name="Accent5 2 6" xfId="6661"/>
    <cellStyle name="Accent5 2 7" xfId="6662"/>
    <cellStyle name="Accent5 2 8" xfId="6663"/>
    <cellStyle name="Accent5 20" xfId="6664"/>
    <cellStyle name="Accent5 21" xfId="6665"/>
    <cellStyle name="Accent5 22" xfId="6666"/>
    <cellStyle name="Accent5 23" xfId="6667"/>
    <cellStyle name="Accent5 23 2" xfId="6668"/>
    <cellStyle name="Accent5 23 2 2" xfId="6669"/>
    <cellStyle name="Accent5 23 2 3" xfId="6670"/>
    <cellStyle name="Accent5 23 2 4" xfId="6671"/>
    <cellStyle name="Accent5 23 2 5" xfId="6672"/>
    <cellStyle name="Accent5 23 2 6" xfId="6673"/>
    <cellStyle name="Accent5 23 2 7" xfId="6674"/>
    <cellStyle name="Accent5 23 3" xfId="6675"/>
    <cellStyle name="Accent5 23 4" xfId="6676"/>
    <cellStyle name="Accent5 23 5" xfId="6677"/>
    <cellStyle name="Accent5 23 6" xfId="6678"/>
    <cellStyle name="Accent5 23 7" xfId="6679"/>
    <cellStyle name="Accent5 24" xfId="6680"/>
    <cellStyle name="Accent5 25" xfId="6681"/>
    <cellStyle name="Accent5 26" xfId="6682"/>
    <cellStyle name="Accent5 27" xfId="6683"/>
    <cellStyle name="Accent5 28" xfId="6684"/>
    <cellStyle name="Accent5 29" xfId="6685"/>
    <cellStyle name="Accent5 3" xfId="6686"/>
    <cellStyle name="Accent5 3 2" xfId="6687"/>
    <cellStyle name="Accent5 3 3" xfId="6688"/>
    <cellStyle name="Accent5 3 4" xfId="6689"/>
    <cellStyle name="Accent5 3 5" xfId="6690"/>
    <cellStyle name="Accent5 3 6" xfId="6691"/>
    <cellStyle name="Accent5 3 7" xfId="6692"/>
    <cellStyle name="Accent5 3 8" xfId="6693"/>
    <cellStyle name="Accent5 30" xfId="6694"/>
    <cellStyle name="Accent5 31" xfId="6695"/>
    <cellStyle name="Accent5 32" xfId="6696"/>
    <cellStyle name="Accent5 33" xfId="6697"/>
    <cellStyle name="Accent5 34" xfId="6698"/>
    <cellStyle name="Accent5 35" xfId="6699"/>
    <cellStyle name="Accent5 36" xfId="6700"/>
    <cellStyle name="Accent5 37" xfId="6701"/>
    <cellStyle name="Accent5 38" xfId="6702"/>
    <cellStyle name="Accent5 39" xfId="6703"/>
    <cellStyle name="Accent5 4" xfId="6704"/>
    <cellStyle name="Accent5 4 2" xfId="6705"/>
    <cellStyle name="Accent5 4 3" xfId="6706"/>
    <cellStyle name="Accent5 4 4" xfId="6707"/>
    <cellStyle name="Accent5 4 5" xfId="6708"/>
    <cellStyle name="Accent5 4 6" xfId="6709"/>
    <cellStyle name="Accent5 4 7" xfId="6710"/>
    <cellStyle name="Accent5 4 8" xfId="6711"/>
    <cellStyle name="Accent5 40" xfId="6712"/>
    <cellStyle name="Accent5 41" xfId="6713"/>
    <cellStyle name="Accent5 42" xfId="6714"/>
    <cellStyle name="Accent5 43" xfId="6715"/>
    <cellStyle name="Accent5 44" xfId="6716"/>
    <cellStyle name="Accent5 45" xfId="6717"/>
    <cellStyle name="Accent5 46" xfId="6718"/>
    <cellStyle name="Accent5 47" xfId="6719"/>
    <cellStyle name="Accent5 48" xfId="6720"/>
    <cellStyle name="Accent5 49" xfId="6721"/>
    <cellStyle name="Accent5 5" xfId="6722"/>
    <cellStyle name="Accent5 5 2" xfId="6723"/>
    <cellStyle name="Accent5 5 3" xfId="6724"/>
    <cellStyle name="Accent5 5 4" xfId="6725"/>
    <cellStyle name="Accent5 5 5" xfId="6726"/>
    <cellStyle name="Accent5 5 6" xfId="6727"/>
    <cellStyle name="Accent5 5 7" xfId="6728"/>
    <cellStyle name="Accent5 50" xfId="6729"/>
    <cellStyle name="Accent5 51" xfId="6730"/>
    <cellStyle name="Accent5 52" xfId="6731"/>
    <cellStyle name="Accent5 53" xfId="6732"/>
    <cellStyle name="Accent5 54" xfId="6733"/>
    <cellStyle name="Accent5 55" xfId="6734"/>
    <cellStyle name="Accent5 56" xfId="6735"/>
    <cellStyle name="Accent5 57" xfId="6736"/>
    <cellStyle name="Accent5 58" xfId="6737"/>
    <cellStyle name="Accent5 59" xfId="6738"/>
    <cellStyle name="Accent5 6" xfId="6739"/>
    <cellStyle name="Accent5 6 2" xfId="6740"/>
    <cellStyle name="Accent5 6 3" xfId="6741"/>
    <cellStyle name="Accent5 6 4" xfId="6742"/>
    <cellStyle name="Accent5 6 5" xfId="6743"/>
    <cellStyle name="Accent5 6 6" xfId="6744"/>
    <cellStyle name="Accent5 6 7" xfId="6745"/>
    <cellStyle name="Accent5 60" xfId="6746"/>
    <cellStyle name="Accent5 61" xfId="6747"/>
    <cellStyle name="Accent5 62" xfId="6748"/>
    <cellStyle name="Accent5 63" xfId="6749"/>
    <cellStyle name="Accent5 64" xfId="6750"/>
    <cellStyle name="Accent5 65" xfId="6751"/>
    <cellStyle name="Accent5 66" xfId="6752"/>
    <cellStyle name="Accent5 67" xfId="6753"/>
    <cellStyle name="Accent5 68" xfId="6754"/>
    <cellStyle name="Accent5 69" xfId="6755"/>
    <cellStyle name="Accent5 7" xfId="6756"/>
    <cellStyle name="Accent5 7 2" xfId="6757"/>
    <cellStyle name="Accent5 7 3" xfId="6758"/>
    <cellStyle name="Accent5 7 4" xfId="6759"/>
    <cellStyle name="Accent5 7 5" xfId="6760"/>
    <cellStyle name="Accent5 7 6" xfId="6761"/>
    <cellStyle name="Accent5 7 7" xfId="6762"/>
    <cellStyle name="Accent5 70" xfId="6763"/>
    <cellStyle name="Accent5 71" xfId="6764"/>
    <cellStyle name="Accent5 72" xfId="6765"/>
    <cellStyle name="Accent5 8" xfId="6766"/>
    <cellStyle name="Accent5 8 2" xfId="6767"/>
    <cellStyle name="Accent5 8 3" xfId="6768"/>
    <cellStyle name="Accent5 8 4" xfId="6769"/>
    <cellStyle name="Accent5 8 5" xfId="6770"/>
    <cellStyle name="Accent5 8 6" xfId="6771"/>
    <cellStyle name="Accent5 8 7" xfId="6772"/>
    <cellStyle name="Accent5 9" xfId="6773"/>
    <cellStyle name="Accent6" xfId="30321" builtinId="49" customBuiltin="1"/>
    <cellStyle name="Accent6 10" xfId="6774"/>
    <cellStyle name="Accent6 11" xfId="6775"/>
    <cellStyle name="Accent6 12" xfId="6776"/>
    <cellStyle name="Accent6 13" xfId="6777"/>
    <cellStyle name="Accent6 14" xfId="6778"/>
    <cellStyle name="Accent6 15" xfId="6779"/>
    <cellStyle name="Accent6 16" xfId="6780"/>
    <cellStyle name="Accent6 17" xfId="6781"/>
    <cellStyle name="Accent6 18" xfId="6782"/>
    <cellStyle name="Accent6 19" xfId="6783"/>
    <cellStyle name="Accent6 2" xfId="6784"/>
    <cellStyle name="Accent6 2 10" xfId="6785"/>
    <cellStyle name="Accent6 2 11" xfId="6786"/>
    <cellStyle name="Accent6 2 12" xfId="6787"/>
    <cellStyle name="Accent6 2 13" xfId="6788"/>
    <cellStyle name="Accent6 2 2" xfId="6789"/>
    <cellStyle name="Accent6 2 2 2" xfId="6790"/>
    <cellStyle name="Accent6 2 3" xfId="6791"/>
    <cellStyle name="Accent6 2 3 2" xfId="6792"/>
    <cellStyle name="Accent6 2 4" xfId="6793"/>
    <cellStyle name="Accent6 2 4 2" xfId="6794"/>
    <cellStyle name="Accent6 2 5" xfId="6795"/>
    <cellStyle name="Accent6 2 5 2" xfId="6796"/>
    <cellStyle name="Accent6 2 6" xfId="6797"/>
    <cellStyle name="Accent6 2 6 2" xfId="6798"/>
    <cellStyle name="Accent6 2 7" xfId="6799"/>
    <cellStyle name="Accent6 2 7 2" xfId="6800"/>
    <cellStyle name="Accent6 2 8" xfId="6801"/>
    <cellStyle name="Accent6 2 8 2" xfId="6802"/>
    <cellStyle name="Accent6 2 9" xfId="6803"/>
    <cellStyle name="Accent6 20" xfId="6804"/>
    <cellStyle name="Accent6 21" xfId="6805"/>
    <cellStyle name="Accent6 22" xfId="6806"/>
    <cellStyle name="Accent6 23" xfId="6807"/>
    <cellStyle name="Accent6 23 2" xfId="6808"/>
    <cellStyle name="Accent6 23 2 2" xfId="6809"/>
    <cellStyle name="Accent6 23 2 3" xfId="6810"/>
    <cellStyle name="Accent6 23 2 4" xfId="6811"/>
    <cellStyle name="Accent6 23 2 5" xfId="6812"/>
    <cellStyle name="Accent6 23 2 6" xfId="6813"/>
    <cellStyle name="Accent6 23 2 7" xfId="6814"/>
    <cellStyle name="Accent6 23 3" xfId="6815"/>
    <cellStyle name="Accent6 23 4" xfId="6816"/>
    <cellStyle name="Accent6 23 5" xfId="6817"/>
    <cellStyle name="Accent6 23 6" xfId="6818"/>
    <cellStyle name="Accent6 23 7" xfId="6819"/>
    <cellStyle name="Accent6 24" xfId="6820"/>
    <cellStyle name="Accent6 25" xfId="6821"/>
    <cellStyle name="Accent6 26" xfId="6822"/>
    <cellStyle name="Accent6 27" xfId="6823"/>
    <cellStyle name="Accent6 28" xfId="6824"/>
    <cellStyle name="Accent6 29" xfId="6825"/>
    <cellStyle name="Accent6 3" xfId="6826"/>
    <cellStyle name="Accent6 3 2" xfId="6827"/>
    <cellStyle name="Accent6 3 3" xfId="6828"/>
    <cellStyle name="Accent6 3 4" xfId="6829"/>
    <cellStyle name="Accent6 3 5" xfId="6830"/>
    <cellStyle name="Accent6 3 6" xfId="6831"/>
    <cellStyle name="Accent6 3 7" xfId="6832"/>
    <cellStyle name="Accent6 3 8" xfId="6833"/>
    <cellStyle name="Accent6 30" xfId="6834"/>
    <cellStyle name="Accent6 31" xfId="6835"/>
    <cellStyle name="Accent6 32" xfId="6836"/>
    <cellStyle name="Accent6 33" xfId="6837"/>
    <cellStyle name="Accent6 34" xfId="6838"/>
    <cellStyle name="Accent6 35" xfId="6839"/>
    <cellStyle name="Accent6 36" xfId="6840"/>
    <cellStyle name="Accent6 37" xfId="6841"/>
    <cellStyle name="Accent6 38" xfId="6842"/>
    <cellStyle name="Accent6 39" xfId="6843"/>
    <cellStyle name="Accent6 4" xfId="6844"/>
    <cellStyle name="Accent6 4 2" xfId="6845"/>
    <cellStyle name="Accent6 4 3" xfId="6846"/>
    <cellStyle name="Accent6 4 4" xfId="6847"/>
    <cellStyle name="Accent6 4 5" xfId="6848"/>
    <cellStyle name="Accent6 4 6" xfId="6849"/>
    <cellStyle name="Accent6 4 7" xfId="6850"/>
    <cellStyle name="Accent6 4 8" xfId="6851"/>
    <cellStyle name="Accent6 40" xfId="6852"/>
    <cellStyle name="Accent6 41" xfId="6853"/>
    <cellStyle name="Accent6 42" xfId="6854"/>
    <cellStyle name="Accent6 43" xfId="6855"/>
    <cellStyle name="Accent6 44" xfId="6856"/>
    <cellStyle name="Accent6 45" xfId="6857"/>
    <cellStyle name="Accent6 46" xfId="6858"/>
    <cellStyle name="Accent6 47" xfId="6859"/>
    <cellStyle name="Accent6 48" xfId="6860"/>
    <cellStyle name="Accent6 49" xfId="6861"/>
    <cellStyle name="Accent6 5" xfId="6862"/>
    <cellStyle name="Accent6 5 2" xfId="6863"/>
    <cellStyle name="Accent6 5 3" xfId="6864"/>
    <cellStyle name="Accent6 5 4" xfId="6865"/>
    <cellStyle name="Accent6 5 5" xfId="6866"/>
    <cellStyle name="Accent6 5 6" xfId="6867"/>
    <cellStyle name="Accent6 5 7" xfId="6868"/>
    <cellStyle name="Accent6 50" xfId="6869"/>
    <cellStyle name="Accent6 51" xfId="6870"/>
    <cellStyle name="Accent6 52" xfId="6871"/>
    <cellStyle name="Accent6 53" xfId="6872"/>
    <cellStyle name="Accent6 54" xfId="6873"/>
    <cellStyle name="Accent6 55" xfId="6874"/>
    <cellStyle name="Accent6 56" xfId="6875"/>
    <cellStyle name="Accent6 57" xfId="6876"/>
    <cellStyle name="Accent6 58" xfId="6877"/>
    <cellStyle name="Accent6 59" xfId="6878"/>
    <cellStyle name="Accent6 6" xfId="6879"/>
    <cellStyle name="Accent6 6 2" xfId="6880"/>
    <cellStyle name="Accent6 6 3" xfId="6881"/>
    <cellStyle name="Accent6 6 4" xfId="6882"/>
    <cellStyle name="Accent6 6 5" xfId="6883"/>
    <cellStyle name="Accent6 6 6" xfId="6884"/>
    <cellStyle name="Accent6 6 7" xfId="6885"/>
    <cellStyle name="Accent6 60" xfId="6886"/>
    <cellStyle name="Accent6 61" xfId="6887"/>
    <cellStyle name="Accent6 62" xfId="6888"/>
    <cellStyle name="Accent6 63" xfId="6889"/>
    <cellStyle name="Accent6 64" xfId="6890"/>
    <cellStyle name="Accent6 65" xfId="6891"/>
    <cellStyle name="Accent6 66" xfId="6892"/>
    <cellStyle name="Accent6 67" xfId="6893"/>
    <cellStyle name="Accent6 68" xfId="6894"/>
    <cellStyle name="Accent6 69" xfId="6895"/>
    <cellStyle name="Accent6 7" xfId="6896"/>
    <cellStyle name="Accent6 7 2" xfId="6897"/>
    <cellStyle name="Accent6 7 3" xfId="6898"/>
    <cellStyle name="Accent6 7 4" xfId="6899"/>
    <cellStyle name="Accent6 7 5" xfId="6900"/>
    <cellStyle name="Accent6 7 6" xfId="6901"/>
    <cellStyle name="Accent6 7 7" xfId="6902"/>
    <cellStyle name="Accent6 70" xfId="6903"/>
    <cellStyle name="Accent6 71" xfId="6904"/>
    <cellStyle name="Accent6 72" xfId="6905"/>
    <cellStyle name="Accent6 8" xfId="6906"/>
    <cellStyle name="Accent6 8 2" xfId="6907"/>
    <cellStyle name="Accent6 8 3" xfId="6908"/>
    <cellStyle name="Accent6 8 4" xfId="6909"/>
    <cellStyle name="Accent6 8 5" xfId="6910"/>
    <cellStyle name="Accent6 8 6" xfId="6911"/>
    <cellStyle name="Accent6 8 7" xfId="6912"/>
    <cellStyle name="Accent6 9" xfId="6913"/>
    <cellStyle name="ÅRPressTxt2" xfId="30793"/>
    <cellStyle name="Ártal" xfId="53"/>
    <cellStyle name="Ártal 10" xfId="6915"/>
    <cellStyle name="Ártal 11" xfId="6916"/>
    <cellStyle name="Ártal 12" xfId="6917"/>
    <cellStyle name="Ártal 13" xfId="6918"/>
    <cellStyle name="Ártal 14" xfId="6919"/>
    <cellStyle name="Ártal 15" xfId="6920"/>
    <cellStyle name="Ártal 16" xfId="6921"/>
    <cellStyle name="Ártal 17" xfId="6922"/>
    <cellStyle name="Ártal 18" xfId="6923"/>
    <cellStyle name="Ártal 19" xfId="6924"/>
    <cellStyle name="Ártal 2" xfId="54"/>
    <cellStyle name="Ártal 2 2" xfId="6925"/>
    <cellStyle name="Ártal 20" xfId="6926"/>
    <cellStyle name="Ártal 21" xfId="6927"/>
    <cellStyle name="Ártal 22" xfId="6928"/>
    <cellStyle name="Ártal 23" xfId="6929"/>
    <cellStyle name="Ártal 24" xfId="6930"/>
    <cellStyle name="Ártal 25" xfId="6931"/>
    <cellStyle name="Ártal 26" xfId="6932"/>
    <cellStyle name="Ártal 27" xfId="6933"/>
    <cellStyle name="Ártal 28" xfId="6934"/>
    <cellStyle name="Ártal 29" xfId="6935"/>
    <cellStyle name="Ártal 3" xfId="6936"/>
    <cellStyle name="Ártal 30" xfId="6937"/>
    <cellStyle name="Ártal 31" xfId="6938"/>
    <cellStyle name="Ártal 32" xfId="6939"/>
    <cellStyle name="Ártal 33" xfId="6940"/>
    <cellStyle name="Ártal 34" xfId="6941"/>
    <cellStyle name="Ártal 35" xfId="6942"/>
    <cellStyle name="Ártal 36" xfId="6943"/>
    <cellStyle name="Ártal 37" xfId="6944"/>
    <cellStyle name="Ártal 38" xfId="6945"/>
    <cellStyle name="Ártal 39" xfId="6946"/>
    <cellStyle name="Ártal 4" xfId="6947"/>
    <cellStyle name="Ártal 40" xfId="6914"/>
    <cellStyle name="Ártal 5" xfId="6948"/>
    <cellStyle name="Ártal 6" xfId="6949"/>
    <cellStyle name="Ártal 7" xfId="6950"/>
    <cellStyle name="Ártal 8" xfId="6951"/>
    <cellStyle name="Ártal 9" xfId="6952"/>
    <cellStyle name="Bad" xfId="30290" builtinId="27" customBuiltin="1"/>
    <cellStyle name="Bad 10" xfId="6953"/>
    <cellStyle name="Bad 11" xfId="6954"/>
    <cellStyle name="Bad 12" xfId="6955"/>
    <cellStyle name="Bad 13" xfId="6956"/>
    <cellStyle name="Bad 14" xfId="6957"/>
    <cellStyle name="Bad 15" xfId="6958"/>
    <cellStyle name="Bad 16" xfId="6959"/>
    <cellStyle name="Bad 17" xfId="6960"/>
    <cellStyle name="Bad 18" xfId="6961"/>
    <cellStyle name="Bad 19" xfId="6962"/>
    <cellStyle name="Bad 2" xfId="6963"/>
    <cellStyle name="Bad 2 2" xfId="6964"/>
    <cellStyle name="Bad 2 3" xfId="6965"/>
    <cellStyle name="Bad 2 4" xfId="6966"/>
    <cellStyle name="Bad 2 5" xfId="6967"/>
    <cellStyle name="Bad 2 6" xfId="6968"/>
    <cellStyle name="Bad 2 7" xfId="6969"/>
    <cellStyle name="Bad 2 8" xfId="6970"/>
    <cellStyle name="Bad 20" xfId="6971"/>
    <cellStyle name="Bad 21" xfId="6972"/>
    <cellStyle name="Bad 22" xfId="6973"/>
    <cellStyle name="Bad 23" xfId="6974"/>
    <cellStyle name="Bad 23 2" xfId="6975"/>
    <cellStyle name="Bad 23 2 2" xfId="6976"/>
    <cellStyle name="Bad 23 2 3" xfId="6977"/>
    <cellStyle name="Bad 23 2 4" xfId="6978"/>
    <cellStyle name="Bad 23 2 5" xfId="6979"/>
    <cellStyle name="Bad 23 2 6" xfId="6980"/>
    <cellStyle name="Bad 23 2 7" xfId="6981"/>
    <cellStyle name="Bad 23 3" xfId="6982"/>
    <cellStyle name="Bad 23 4" xfId="6983"/>
    <cellStyle name="Bad 23 5" xfId="6984"/>
    <cellStyle name="Bad 23 6" xfId="6985"/>
    <cellStyle name="Bad 23 7" xfId="6986"/>
    <cellStyle name="Bad 24" xfId="6987"/>
    <cellStyle name="Bad 25" xfId="6988"/>
    <cellStyle name="Bad 26" xfId="6989"/>
    <cellStyle name="Bad 27" xfId="6990"/>
    <cellStyle name="Bad 28" xfId="6991"/>
    <cellStyle name="Bad 29" xfId="6992"/>
    <cellStyle name="Bad 3" xfId="6993"/>
    <cellStyle name="Bad 3 2" xfId="6994"/>
    <cellStyle name="Bad 3 3" xfId="6995"/>
    <cellStyle name="Bad 3 4" xfId="6996"/>
    <cellStyle name="Bad 3 5" xfId="6997"/>
    <cellStyle name="Bad 3 6" xfId="6998"/>
    <cellStyle name="Bad 3 7" xfId="6999"/>
    <cellStyle name="Bad 3 8" xfId="7000"/>
    <cellStyle name="Bad 30" xfId="7001"/>
    <cellStyle name="Bad 31" xfId="7002"/>
    <cellStyle name="Bad 32" xfId="7003"/>
    <cellStyle name="Bad 33" xfId="7004"/>
    <cellStyle name="Bad 34" xfId="7005"/>
    <cellStyle name="Bad 35" xfId="7006"/>
    <cellStyle name="Bad 36" xfId="7007"/>
    <cellStyle name="Bad 37" xfId="7008"/>
    <cellStyle name="Bad 38" xfId="7009"/>
    <cellStyle name="Bad 39" xfId="7010"/>
    <cellStyle name="Bad 4" xfId="7011"/>
    <cellStyle name="Bad 4 2" xfId="7012"/>
    <cellStyle name="Bad 4 3" xfId="7013"/>
    <cellStyle name="Bad 4 4" xfId="7014"/>
    <cellStyle name="Bad 4 5" xfId="7015"/>
    <cellStyle name="Bad 4 6" xfId="7016"/>
    <cellStyle name="Bad 4 7" xfId="7017"/>
    <cellStyle name="Bad 4 8" xfId="7018"/>
    <cellStyle name="Bad 40" xfId="7019"/>
    <cellStyle name="Bad 41" xfId="7020"/>
    <cellStyle name="Bad 42" xfId="7021"/>
    <cellStyle name="Bad 43" xfId="7022"/>
    <cellStyle name="Bad 44" xfId="7023"/>
    <cellStyle name="Bad 45" xfId="7024"/>
    <cellStyle name="Bad 46" xfId="7025"/>
    <cellStyle name="Bad 47" xfId="7026"/>
    <cellStyle name="Bad 48" xfId="7027"/>
    <cellStyle name="Bad 49" xfId="7028"/>
    <cellStyle name="Bad 5" xfId="7029"/>
    <cellStyle name="Bad 5 2" xfId="7030"/>
    <cellStyle name="Bad 5 3" xfId="7031"/>
    <cellStyle name="Bad 5 4" xfId="7032"/>
    <cellStyle name="Bad 5 5" xfId="7033"/>
    <cellStyle name="Bad 5 6" xfId="7034"/>
    <cellStyle name="Bad 5 7" xfId="7035"/>
    <cellStyle name="Bad 50" xfId="7036"/>
    <cellStyle name="Bad 51" xfId="7037"/>
    <cellStyle name="Bad 52" xfId="7038"/>
    <cellStyle name="Bad 53" xfId="7039"/>
    <cellStyle name="Bad 54" xfId="7040"/>
    <cellStyle name="Bad 55" xfId="7041"/>
    <cellStyle name="Bad 56" xfId="7042"/>
    <cellStyle name="Bad 57" xfId="7043"/>
    <cellStyle name="Bad 58" xfId="7044"/>
    <cellStyle name="Bad 59" xfId="7045"/>
    <cellStyle name="Bad 6" xfId="7046"/>
    <cellStyle name="Bad 6 2" xfId="7047"/>
    <cellStyle name="Bad 6 3" xfId="7048"/>
    <cellStyle name="Bad 6 4" xfId="7049"/>
    <cellStyle name="Bad 6 5" xfId="7050"/>
    <cellStyle name="Bad 6 6" xfId="7051"/>
    <cellStyle name="Bad 6 7" xfId="7052"/>
    <cellStyle name="Bad 60" xfId="7053"/>
    <cellStyle name="Bad 61" xfId="7054"/>
    <cellStyle name="Bad 62" xfId="7055"/>
    <cellStyle name="Bad 63" xfId="7056"/>
    <cellStyle name="Bad 64" xfId="7057"/>
    <cellStyle name="Bad 65" xfId="7058"/>
    <cellStyle name="Bad 66" xfId="7059"/>
    <cellStyle name="Bad 67" xfId="7060"/>
    <cellStyle name="Bad 68" xfId="7061"/>
    <cellStyle name="Bad 69" xfId="7062"/>
    <cellStyle name="Bad 7" xfId="7063"/>
    <cellStyle name="Bad 7 2" xfId="7064"/>
    <cellStyle name="Bad 7 3" xfId="7065"/>
    <cellStyle name="Bad 7 4" xfId="7066"/>
    <cellStyle name="Bad 7 5" xfId="7067"/>
    <cellStyle name="Bad 7 6" xfId="7068"/>
    <cellStyle name="Bad 7 7" xfId="7069"/>
    <cellStyle name="Bad 70" xfId="7070"/>
    <cellStyle name="Bad 71" xfId="7071"/>
    <cellStyle name="Bad 72" xfId="7072"/>
    <cellStyle name="Bad 8" xfId="7073"/>
    <cellStyle name="Bad 8 2" xfId="7074"/>
    <cellStyle name="Bad 8 3" xfId="7075"/>
    <cellStyle name="Bad 8 4" xfId="7076"/>
    <cellStyle name="Bad 8 5" xfId="7077"/>
    <cellStyle name="Bad 8 6" xfId="7078"/>
    <cellStyle name="Bad 8 7" xfId="7079"/>
    <cellStyle name="Bad 9" xfId="7080"/>
    <cellStyle name="Beløb" xfId="2"/>
    <cellStyle name="Beløb (negative)" xfId="3"/>
    <cellStyle name="Beløb (negative) 2" xfId="7083"/>
    <cellStyle name="Beløb (negative) 3" xfId="7084"/>
    <cellStyle name="Beløb (negative) 4" xfId="7082"/>
    <cellStyle name="Beløb 1000" xfId="4"/>
    <cellStyle name="Beløb 1000 (negative)" xfId="5"/>
    <cellStyle name="Beløb 1000 (negative) 2" xfId="7087"/>
    <cellStyle name="Beløb 1000 (negative) 3" xfId="7088"/>
    <cellStyle name="Beløb 1000 (negative) 4" xfId="7086"/>
    <cellStyle name="Beløb 1000 2" xfId="7089"/>
    <cellStyle name="Beløb 1000 3" xfId="7090"/>
    <cellStyle name="Beløb 1000 4" xfId="7091"/>
    <cellStyle name="Beløb 1000 5" xfId="7092"/>
    <cellStyle name="Beløb 1000 6" xfId="7093"/>
    <cellStyle name="Beløb 1000 7" xfId="7094"/>
    <cellStyle name="Beløb 1000 8" xfId="7095"/>
    <cellStyle name="Beløb 1000 9" xfId="7085"/>
    <cellStyle name="Beløb 1000_Ársreikningur" xfId="6"/>
    <cellStyle name="Beløb 2" xfId="7096"/>
    <cellStyle name="Beløb 3" xfId="7097"/>
    <cellStyle name="Beløb 4" xfId="7098"/>
    <cellStyle name="Beløb 5" xfId="7099"/>
    <cellStyle name="Beløb 6" xfId="7100"/>
    <cellStyle name="Beløb 7" xfId="7101"/>
    <cellStyle name="Beløb 8" xfId="7102"/>
    <cellStyle name="Beløb 9" xfId="7081"/>
    <cellStyle name="Beløb_Ársreikningur" xfId="7"/>
    <cellStyle name="blue" xfId="30325"/>
    <cellStyle name="Calc Currency (0)" xfId="55"/>
    <cellStyle name="Calc Currency (0) 10" xfId="7104"/>
    <cellStyle name="Calc Currency (0) 10 2" xfId="7105"/>
    <cellStyle name="Calc Currency (0) 11" xfId="7106"/>
    <cellStyle name="Calc Currency (0) 12" xfId="7107"/>
    <cellStyle name="Calc Currency (0) 13" xfId="7108"/>
    <cellStyle name="Calc Currency (0) 14" xfId="7109"/>
    <cellStyle name="Calc Currency (0) 15" xfId="7110"/>
    <cellStyle name="Calc Currency (0) 16" xfId="7111"/>
    <cellStyle name="Calc Currency (0) 17" xfId="7112"/>
    <cellStyle name="Calc Currency (0) 18" xfId="7113"/>
    <cellStyle name="Calc Currency (0) 19" xfId="7114"/>
    <cellStyle name="Calc Currency (0) 2" xfId="7115"/>
    <cellStyle name="Calc Currency (0) 20" xfId="7116"/>
    <cellStyle name="Calc Currency (0) 21" xfId="7117"/>
    <cellStyle name="Calc Currency (0) 22" xfId="7118"/>
    <cellStyle name="Calc Currency (0) 23" xfId="7119"/>
    <cellStyle name="Calc Currency (0) 23 2" xfId="7120"/>
    <cellStyle name="Calc Currency (0) 23 3" xfId="7121"/>
    <cellStyle name="Calc Currency (0) 23 4" xfId="7122"/>
    <cellStyle name="Calc Currency (0) 23 5" xfId="7123"/>
    <cellStyle name="Calc Currency (0) 23 6" xfId="7124"/>
    <cellStyle name="Calc Currency (0) 23 7" xfId="7125"/>
    <cellStyle name="Calc Currency (0) 24" xfId="7126"/>
    <cellStyle name="Calc Currency (0) 24 2" xfId="7127"/>
    <cellStyle name="Calc Currency (0) 24 3" xfId="7128"/>
    <cellStyle name="Calc Currency (0) 24 4" xfId="7129"/>
    <cellStyle name="Calc Currency (0) 24 5" xfId="7130"/>
    <cellStyle name="Calc Currency (0) 24 6" xfId="7131"/>
    <cellStyle name="Calc Currency (0) 24 7" xfId="7132"/>
    <cellStyle name="Calc Currency (0) 25" xfId="7133"/>
    <cellStyle name="Calc Currency (0) 25 2" xfId="7134"/>
    <cellStyle name="Calc Currency (0) 25 3" xfId="7135"/>
    <cellStyle name="Calc Currency (0) 25 4" xfId="7136"/>
    <cellStyle name="Calc Currency (0) 25 5" xfId="7137"/>
    <cellStyle name="Calc Currency (0) 25 6" xfId="7138"/>
    <cellStyle name="Calc Currency (0) 25 7" xfId="7139"/>
    <cellStyle name="Calc Currency (0) 26" xfId="7140"/>
    <cellStyle name="Calc Currency (0) 26 2" xfId="7141"/>
    <cellStyle name="Calc Currency (0) 26 3" xfId="7142"/>
    <cellStyle name="Calc Currency (0) 26 4" xfId="7143"/>
    <cellStyle name="Calc Currency (0) 26 5" xfId="7144"/>
    <cellStyle name="Calc Currency (0) 26 6" xfId="7145"/>
    <cellStyle name="Calc Currency (0) 26 7" xfId="7146"/>
    <cellStyle name="Calc Currency (0) 27" xfId="7147"/>
    <cellStyle name="Calc Currency (0) 27 2" xfId="7148"/>
    <cellStyle name="Calc Currency (0) 27 3" xfId="7149"/>
    <cellStyle name="Calc Currency (0) 27 4" xfId="7150"/>
    <cellStyle name="Calc Currency (0) 27 5" xfId="7151"/>
    <cellStyle name="Calc Currency (0) 27 6" xfId="7152"/>
    <cellStyle name="Calc Currency (0) 27 7" xfId="7153"/>
    <cellStyle name="Calc Currency (0) 28" xfId="7154"/>
    <cellStyle name="Calc Currency (0) 28 2" xfId="7155"/>
    <cellStyle name="Calc Currency (0) 28 3" xfId="7156"/>
    <cellStyle name="Calc Currency (0) 28 4" xfId="7157"/>
    <cellStyle name="Calc Currency (0) 28 5" xfId="7158"/>
    <cellStyle name="Calc Currency (0) 28 6" xfId="7159"/>
    <cellStyle name="Calc Currency (0) 28 7" xfId="7160"/>
    <cellStyle name="Calc Currency (0) 29" xfId="7161"/>
    <cellStyle name="Calc Currency (0) 3" xfId="7162"/>
    <cellStyle name="Calc Currency (0) 30" xfId="7163"/>
    <cellStyle name="Calc Currency (0) 31" xfId="7164"/>
    <cellStyle name="Calc Currency (0) 32" xfId="7165"/>
    <cellStyle name="Calc Currency (0) 33" xfId="7166"/>
    <cellStyle name="Calc Currency (0) 34" xfId="7167"/>
    <cellStyle name="Calc Currency (0) 35" xfId="7168"/>
    <cellStyle name="Calc Currency (0) 35 2" xfId="7169"/>
    <cellStyle name="Calc Currency (0) 36" xfId="7170"/>
    <cellStyle name="Calc Currency (0) 37" xfId="7171"/>
    <cellStyle name="Calc Currency (0) 38" xfId="7172"/>
    <cellStyle name="Calc Currency (0) 39" xfId="7173"/>
    <cellStyle name="Calc Currency (0) 4" xfId="7174"/>
    <cellStyle name="Calc Currency (0) 40" xfId="7175"/>
    <cellStyle name="Calc Currency (0) 41" xfId="7176"/>
    <cellStyle name="Calc Currency (0) 42" xfId="7177"/>
    <cellStyle name="Calc Currency (0) 43" xfId="7178"/>
    <cellStyle name="Calc Currency (0) 44" xfId="7179"/>
    <cellStyle name="Calc Currency (0) 45" xfId="7180"/>
    <cellStyle name="Calc Currency (0) 46" xfId="7181"/>
    <cellStyle name="Calc Currency (0) 47" xfId="7182"/>
    <cellStyle name="Calc Currency (0) 48" xfId="7183"/>
    <cellStyle name="Calc Currency (0) 49" xfId="7184"/>
    <cellStyle name="Calc Currency (0) 5" xfId="7185"/>
    <cellStyle name="Calc Currency (0) 50" xfId="7186"/>
    <cellStyle name="Calc Currency (0) 51" xfId="7187"/>
    <cellStyle name="Calc Currency (0) 52" xfId="7103"/>
    <cellStyle name="Calc Currency (0) 6" xfId="7188"/>
    <cellStyle name="Calc Currency (0) 7" xfId="7189"/>
    <cellStyle name="Calc Currency (0) 8" xfId="7190"/>
    <cellStyle name="Calc Currency (0) 9" xfId="7191"/>
    <cellStyle name="Calc Currency (0) 9 2" xfId="7192"/>
    <cellStyle name="Calc Currency (2)" xfId="56"/>
    <cellStyle name="Calc Currency (2) 10" xfId="7194"/>
    <cellStyle name="Calc Currency (2) 11" xfId="7195"/>
    <cellStyle name="Calc Currency (2) 12" xfId="7196"/>
    <cellStyle name="Calc Currency (2) 13" xfId="7197"/>
    <cellStyle name="Calc Currency (2) 14" xfId="7198"/>
    <cellStyle name="Calc Currency (2) 15" xfId="7199"/>
    <cellStyle name="Calc Currency (2) 16" xfId="7200"/>
    <cellStyle name="Calc Currency (2) 17" xfId="7201"/>
    <cellStyle name="Calc Currency (2) 18" xfId="7202"/>
    <cellStyle name="Calc Currency (2) 19" xfId="7203"/>
    <cellStyle name="Calc Currency (2) 2" xfId="7204"/>
    <cellStyle name="Calc Currency (2) 20" xfId="7205"/>
    <cellStyle name="Calc Currency (2) 21" xfId="7206"/>
    <cellStyle name="Calc Currency (2) 22" xfId="7207"/>
    <cellStyle name="Calc Currency (2) 23" xfId="7208"/>
    <cellStyle name="Calc Currency (2) 23 2" xfId="7209"/>
    <cellStyle name="Calc Currency (2) 23 3" xfId="7210"/>
    <cellStyle name="Calc Currency (2) 23 4" xfId="7211"/>
    <cellStyle name="Calc Currency (2) 23 5" xfId="7212"/>
    <cellStyle name="Calc Currency (2) 23 6" xfId="7213"/>
    <cellStyle name="Calc Currency (2) 23 7" xfId="7214"/>
    <cellStyle name="Calc Currency (2) 24" xfId="7215"/>
    <cellStyle name="Calc Currency (2) 24 2" xfId="7216"/>
    <cellStyle name="Calc Currency (2) 24 3" xfId="7217"/>
    <cellStyle name="Calc Currency (2) 24 4" xfId="7218"/>
    <cellStyle name="Calc Currency (2) 24 5" xfId="7219"/>
    <cellStyle name="Calc Currency (2) 24 6" xfId="7220"/>
    <cellStyle name="Calc Currency (2) 24 7" xfId="7221"/>
    <cellStyle name="Calc Currency (2) 25" xfId="7222"/>
    <cellStyle name="Calc Currency (2) 25 2" xfId="7223"/>
    <cellStyle name="Calc Currency (2) 25 3" xfId="7224"/>
    <cellStyle name="Calc Currency (2) 25 4" xfId="7225"/>
    <cellStyle name="Calc Currency (2) 25 5" xfId="7226"/>
    <cellStyle name="Calc Currency (2) 25 6" xfId="7227"/>
    <cellStyle name="Calc Currency (2) 25 7" xfId="7228"/>
    <cellStyle name="Calc Currency (2) 26" xfId="7229"/>
    <cellStyle name="Calc Currency (2) 26 2" xfId="7230"/>
    <cellStyle name="Calc Currency (2) 26 3" xfId="7231"/>
    <cellStyle name="Calc Currency (2) 26 4" xfId="7232"/>
    <cellStyle name="Calc Currency (2) 26 5" xfId="7233"/>
    <cellStyle name="Calc Currency (2) 26 6" xfId="7234"/>
    <cellStyle name="Calc Currency (2) 26 7" xfId="7235"/>
    <cellStyle name="Calc Currency (2) 27" xfId="7236"/>
    <cellStyle name="Calc Currency (2) 27 2" xfId="7237"/>
    <cellStyle name="Calc Currency (2) 27 3" xfId="7238"/>
    <cellStyle name="Calc Currency (2) 27 4" xfId="7239"/>
    <cellStyle name="Calc Currency (2) 27 5" xfId="7240"/>
    <cellStyle name="Calc Currency (2) 27 6" xfId="7241"/>
    <cellStyle name="Calc Currency (2) 27 7" xfId="7242"/>
    <cellStyle name="Calc Currency (2) 28" xfId="7243"/>
    <cellStyle name="Calc Currency (2) 28 2" xfId="7244"/>
    <cellStyle name="Calc Currency (2) 28 3" xfId="7245"/>
    <cellStyle name="Calc Currency (2) 28 4" xfId="7246"/>
    <cellStyle name="Calc Currency (2) 28 5" xfId="7247"/>
    <cellStyle name="Calc Currency (2) 28 6" xfId="7248"/>
    <cellStyle name="Calc Currency (2) 28 7" xfId="7249"/>
    <cellStyle name="Calc Currency (2) 29" xfId="7250"/>
    <cellStyle name="Calc Currency (2) 3" xfId="7251"/>
    <cellStyle name="Calc Currency (2) 30" xfId="7252"/>
    <cellStyle name="Calc Currency (2) 31" xfId="7253"/>
    <cellStyle name="Calc Currency (2) 32" xfId="7254"/>
    <cellStyle name="Calc Currency (2) 33" xfId="7255"/>
    <cellStyle name="Calc Currency (2) 34" xfId="7256"/>
    <cellStyle name="Calc Currency (2) 35" xfId="7257"/>
    <cellStyle name="Calc Currency (2) 36" xfId="7258"/>
    <cellStyle name="Calc Currency (2) 37" xfId="7259"/>
    <cellStyle name="Calc Currency (2) 38" xfId="7260"/>
    <cellStyle name="Calc Currency (2) 39" xfId="7261"/>
    <cellStyle name="Calc Currency (2) 4" xfId="7262"/>
    <cellStyle name="Calc Currency (2) 40" xfId="7263"/>
    <cellStyle name="Calc Currency (2) 41" xfId="7264"/>
    <cellStyle name="Calc Currency (2) 42" xfId="7265"/>
    <cellStyle name="Calc Currency (2) 43" xfId="7266"/>
    <cellStyle name="Calc Currency (2) 44" xfId="7267"/>
    <cellStyle name="Calc Currency (2) 45" xfId="7268"/>
    <cellStyle name="Calc Currency (2) 46" xfId="7269"/>
    <cellStyle name="Calc Currency (2) 47" xfId="7270"/>
    <cellStyle name="Calc Currency (2) 48" xfId="7271"/>
    <cellStyle name="Calc Currency (2) 49" xfId="7272"/>
    <cellStyle name="Calc Currency (2) 5" xfId="7273"/>
    <cellStyle name="Calc Currency (2) 50" xfId="7274"/>
    <cellStyle name="Calc Currency (2) 51" xfId="7193"/>
    <cellStyle name="Calc Currency (2) 6" xfId="7275"/>
    <cellStyle name="Calc Currency (2) 7" xfId="7276"/>
    <cellStyle name="Calc Currency (2) 8" xfId="7277"/>
    <cellStyle name="Calc Currency (2) 9" xfId="7278"/>
    <cellStyle name="Calc Percent (0)" xfId="57"/>
    <cellStyle name="Calc Percent (0) 10" xfId="7280"/>
    <cellStyle name="Calc Percent (0) 11" xfId="7281"/>
    <cellStyle name="Calc Percent (0) 12" xfId="7282"/>
    <cellStyle name="Calc Percent (0) 13" xfId="7283"/>
    <cellStyle name="Calc Percent (0) 14" xfId="7284"/>
    <cellStyle name="Calc Percent (0) 15" xfId="7285"/>
    <cellStyle name="Calc Percent (0) 16" xfId="7286"/>
    <cellStyle name="Calc Percent (0) 17" xfId="7287"/>
    <cellStyle name="Calc Percent (0) 18" xfId="7288"/>
    <cellStyle name="Calc Percent (0) 19" xfId="7289"/>
    <cellStyle name="Calc Percent (0) 2" xfId="7290"/>
    <cellStyle name="Calc Percent (0) 20" xfId="7291"/>
    <cellStyle name="Calc Percent (0) 21" xfId="7292"/>
    <cellStyle name="Calc Percent (0) 22" xfId="7293"/>
    <cellStyle name="Calc Percent (0) 23" xfId="7294"/>
    <cellStyle name="Calc Percent (0) 23 2" xfId="7295"/>
    <cellStyle name="Calc Percent (0) 23 3" xfId="7296"/>
    <cellStyle name="Calc Percent (0) 23 4" xfId="7297"/>
    <cellStyle name="Calc Percent (0) 23 5" xfId="7298"/>
    <cellStyle name="Calc Percent (0) 23 6" xfId="7299"/>
    <cellStyle name="Calc Percent (0) 23 7" xfId="7300"/>
    <cellStyle name="Calc Percent (0) 24" xfId="7301"/>
    <cellStyle name="Calc Percent (0) 24 2" xfId="7302"/>
    <cellStyle name="Calc Percent (0) 24 3" xfId="7303"/>
    <cellStyle name="Calc Percent (0) 24 4" xfId="7304"/>
    <cellStyle name="Calc Percent (0) 24 5" xfId="7305"/>
    <cellStyle name="Calc Percent (0) 24 6" xfId="7306"/>
    <cellStyle name="Calc Percent (0) 24 7" xfId="7307"/>
    <cellStyle name="Calc Percent (0) 25" xfId="7308"/>
    <cellStyle name="Calc Percent (0) 25 2" xfId="7309"/>
    <cellStyle name="Calc Percent (0) 25 3" xfId="7310"/>
    <cellStyle name="Calc Percent (0) 25 4" xfId="7311"/>
    <cellStyle name="Calc Percent (0) 25 5" xfId="7312"/>
    <cellStyle name="Calc Percent (0) 25 6" xfId="7313"/>
    <cellStyle name="Calc Percent (0) 25 7" xfId="7314"/>
    <cellStyle name="Calc Percent (0) 26" xfId="7315"/>
    <cellStyle name="Calc Percent (0) 26 2" xfId="7316"/>
    <cellStyle name="Calc Percent (0) 26 3" xfId="7317"/>
    <cellStyle name="Calc Percent (0) 26 4" xfId="7318"/>
    <cellStyle name="Calc Percent (0) 26 5" xfId="7319"/>
    <cellStyle name="Calc Percent (0) 26 6" xfId="7320"/>
    <cellStyle name="Calc Percent (0) 26 7" xfId="7321"/>
    <cellStyle name="Calc Percent (0) 27" xfId="7322"/>
    <cellStyle name="Calc Percent (0) 27 2" xfId="7323"/>
    <cellStyle name="Calc Percent (0) 27 3" xfId="7324"/>
    <cellStyle name="Calc Percent (0) 27 4" xfId="7325"/>
    <cellStyle name="Calc Percent (0) 27 5" xfId="7326"/>
    <cellStyle name="Calc Percent (0) 27 6" xfId="7327"/>
    <cellStyle name="Calc Percent (0) 27 7" xfId="7328"/>
    <cellStyle name="Calc Percent (0) 28" xfId="7329"/>
    <cellStyle name="Calc Percent (0) 28 2" xfId="7330"/>
    <cellStyle name="Calc Percent (0) 28 3" xfId="7331"/>
    <cellStyle name="Calc Percent (0) 28 4" xfId="7332"/>
    <cellStyle name="Calc Percent (0) 28 5" xfId="7333"/>
    <cellStyle name="Calc Percent (0) 28 6" xfId="7334"/>
    <cellStyle name="Calc Percent (0) 28 7" xfId="7335"/>
    <cellStyle name="Calc Percent (0) 29" xfId="7336"/>
    <cellStyle name="Calc Percent (0) 3" xfId="7337"/>
    <cellStyle name="Calc Percent (0) 30" xfId="7338"/>
    <cellStyle name="Calc Percent (0) 31" xfId="7339"/>
    <cellStyle name="Calc Percent (0) 32" xfId="7340"/>
    <cellStyle name="Calc Percent (0) 33" xfId="7341"/>
    <cellStyle name="Calc Percent (0) 34" xfId="7342"/>
    <cellStyle name="Calc Percent (0) 35" xfId="7343"/>
    <cellStyle name="Calc Percent (0) 36" xfId="7344"/>
    <cellStyle name="Calc Percent (0) 37" xfId="7345"/>
    <cellStyle name="Calc Percent (0) 38" xfId="7346"/>
    <cellStyle name="Calc Percent (0) 39" xfId="7347"/>
    <cellStyle name="Calc Percent (0) 4" xfId="7348"/>
    <cellStyle name="Calc Percent (0) 40" xfId="7349"/>
    <cellStyle name="Calc Percent (0) 41" xfId="7350"/>
    <cellStyle name="Calc Percent (0) 42" xfId="7351"/>
    <cellStyle name="Calc Percent (0) 43" xfId="7352"/>
    <cellStyle name="Calc Percent (0) 44" xfId="7353"/>
    <cellStyle name="Calc Percent (0) 45" xfId="7354"/>
    <cellStyle name="Calc Percent (0) 46" xfId="7355"/>
    <cellStyle name="Calc Percent (0) 47" xfId="7356"/>
    <cellStyle name="Calc Percent (0) 48" xfId="7357"/>
    <cellStyle name="Calc Percent (0) 49" xfId="7358"/>
    <cellStyle name="Calc Percent (0) 5" xfId="7359"/>
    <cellStyle name="Calc Percent (0) 50" xfId="7360"/>
    <cellStyle name="Calc Percent (0) 51" xfId="7279"/>
    <cellStyle name="Calc Percent (0) 6" xfId="7361"/>
    <cellStyle name="Calc Percent (0) 7" xfId="7362"/>
    <cellStyle name="Calc Percent (0) 8" xfId="7363"/>
    <cellStyle name="Calc Percent (0) 9" xfId="7364"/>
    <cellStyle name="Calc Percent (1)" xfId="58"/>
    <cellStyle name="Calc Percent (1) 10" xfId="7366"/>
    <cellStyle name="Calc Percent (1) 11" xfId="7367"/>
    <cellStyle name="Calc Percent (1) 12" xfId="7368"/>
    <cellStyle name="Calc Percent (1) 13" xfId="7369"/>
    <cellStyle name="Calc Percent (1) 14" xfId="7370"/>
    <cellStyle name="Calc Percent (1) 15" xfId="7371"/>
    <cellStyle name="Calc Percent (1) 16" xfId="7372"/>
    <cellStyle name="Calc Percent (1) 17" xfId="7373"/>
    <cellStyle name="Calc Percent (1) 18" xfId="7374"/>
    <cellStyle name="Calc Percent (1) 19" xfId="7375"/>
    <cellStyle name="Calc Percent (1) 2" xfId="7376"/>
    <cellStyle name="Calc Percent (1) 20" xfId="7377"/>
    <cellStyle name="Calc Percent (1) 21" xfId="7378"/>
    <cellStyle name="Calc Percent (1) 22" xfId="7379"/>
    <cellStyle name="Calc Percent (1) 23" xfId="7380"/>
    <cellStyle name="Calc Percent (1) 23 2" xfId="7381"/>
    <cellStyle name="Calc Percent (1) 23 3" xfId="7382"/>
    <cellStyle name="Calc Percent (1) 23 4" xfId="7383"/>
    <cellStyle name="Calc Percent (1) 23 5" xfId="7384"/>
    <cellStyle name="Calc Percent (1) 23 6" xfId="7385"/>
    <cellStyle name="Calc Percent (1) 23 7" xfId="7386"/>
    <cellStyle name="Calc Percent (1) 24" xfId="7387"/>
    <cellStyle name="Calc Percent (1) 24 2" xfId="7388"/>
    <cellStyle name="Calc Percent (1) 24 3" xfId="7389"/>
    <cellStyle name="Calc Percent (1) 24 4" xfId="7390"/>
    <cellStyle name="Calc Percent (1) 24 5" xfId="7391"/>
    <cellStyle name="Calc Percent (1) 24 6" xfId="7392"/>
    <cellStyle name="Calc Percent (1) 24 7" xfId="7393"/>
    <cellStyle name="Calc Percent (1) 25" xfId="7394"/>
    <cellStyle name="Calc Percent (1) 25 2" xfId="7395"/>
    <cellStyle name="Calc Percent (1) 25 3" xfId="7396"/>
    <cellStyle name="Calc Percent (1) 25 4" xfId="7397"/>
    <cellStyle name="Calc Percent (1) 25 5" xfId="7398"/>
    <cellStyle name="Calc Percent (1) 25 6" xfId="7399"/>
    <cellStyle name="Calc Percent (1) 25 7" xfId="7400"/>
    <cellStyle name="Calc Percent (1) 26" xfId="7401"/>
    <cellStyle name="Calc Percent (1) 26 2" xfId="7402"/>
    <cellStyle name="Calc Percent (1) 26 3" xfId="7403"/>
    <cellStyle name="Calc Percent (1) 26 4" xfId="7404"/>
    <cellStyle name="Calc Percent (1) 26 5" xfId="7405"/>
    <cellStyle name="Calc Percent (1) 26 6" xfId="7406"/>
    <cellStyle name="Calc Percent (1) 26 7" xfId="7407"/>
    <cellStyle name="Calc Percent (1) 27" xfId="7408"/>
    <cellStyle name="Calc Percent (1) 27 2" xfId="7409"/>
    <cellStyle name="Calc Percent (1) 27 3" xfId="7410"/>
    <cellStyle name="Calc Percent (1) 27 4" xfId="7411"/>
    <cellStyle name="Calc Percent (1) 27 5" xfId="7412"/>
    <cellStyle name="Calc Percent (1) 27 6" xfId="7413"/>
    <cellStyle name="Calc Percent (1) 27 7" xfId="7414"/>
    <cellStyle name="Calc Percent (1) 28" xfId="7415"/>
    <cellStyle name="Calc Percent (1) 28 2" xfId="7416"/>
    <cellStyle name="Calc Percent (1) 28 3" xfId="7417"/>
    <cellStyle name="Calc Percent (1) 28 4" xfId="7418"/>
    <cellStyle name="Calc Percent (1) 28 5" xfId="7419"/>
    <cellStyle name="Calc Percent (1) 28 6" xfId="7420"/>
    <cellStyle name="Calc Percent (1) 28 7" xfId="7421"/>
    <cellStyle name="Calc Percent (1) 29" xfId="7422"/>
    <cellStyle name="Calc Percent (1) 3" xfId="7423"/>
    <cellStyle name="Calc Percent (1) 30" xfId="7424"/>
    <cellStyle name="Calc Percent (1) 31" xfId="7425"/>
    <cellStyle name="Calc Percent (1) 32" xfId="7426"/>
    <cellStyle name="Calc Percent (1) 33" xfId="7427"/>
    <cellStyle name="Calc Percent (1) 34" xfId="7428"/>
    <cellStyle name="Calc Percent (1) 35" xfId="7429"/>
    <cellStyle name="Calc Percent (1) 36" xfId="7430"/>
    <cellStyle name="Calc Percent (1) 37" xfId="7431"/>
    <cellStyle name="Calc Percent (1) 38" xfId="7432"/>
    <cellStyle name="Calc Percent (1) 39" xfId="7433"/>
    <cellStyle name="Calc Percent (1) 4" xfId="7434"/>
    <cellStyle name="Calc Percent (1) 40" xfId="7435"/>
    <cellStyle name="Calc Percent (1) 41" xfId="7436"/>
    <cellStyle name="Calc Percent (1) 42" xfId="7437"/>
    <cellStyle name="Calc Percent (1) 43" xfId="7438"/>
    <cellStyle name="Calc Percent (1) 44" xfId="7439"/>
    <cellStyle name="Calc Percent (1) 45" xfId="7440"/>
    <cellStyle name="Calc Percent (1) 46" xfId="7441"/>
    <cellStyle name="Calc Percent (1) 47" xfId="7442"/>
    <cellStyle name="Calc Percent (1) 48" xfId="7443"/>
    <cellStyle name="Calc Percent (1) 49" xfId="7444"/>
    <cellStyle name="Calc Percent (1) 5" xfId="7445"/>
    <cellStyle name="Calc Percent (1) 50" xfId="7446"/>
    <cellStyle name="Calc Percent (1) 51" xfId="7365"/>
    <cellStyle name="Calc Percent (1) 6" xfId="7447"/>
    <cellStyle name="Calc Percent (1) 7" xfId="7448"/>
    <cellStyle name="Calc Percent (1) 8" xfId="7449"/>
    <cellStyle name="Calc Percent (1) 9" xfId="7450"/>
    <cellStyle name="Calc Percent (2)" xfId="59"/>
    <cellStyle name="Calc Percent (2) 10" xfId="7452"/>
    <cellStyle name="Calc Percent (2) 11" xfId="7453"/>
    <cellStyle name="Calc Percent (2) 12" xfId="7454"/>
    <cellStyle name="Calc Percent (2) 13" xfId="7455"/>
    <cellStyle name="Calc Percent (2) 14" xfId="7456"/>
    <cellStyle name="Calc Percent (2) 15" xfId="7457"/>
    <cellStyle name="Calc Percent (2) 16" xfId="7458"/>
    <cellStyle name="Calc Percent (2) 17" xfId="7459"/>
    <cellStyle name="Calc Percent (2) 18" xfId="7460"/>
    <cellStyle name="Calc Percent (2) 19" xfId="7461"/>
    <cellStyle name="Calc Percent (2) 2" xfId="7462"/>
    <cellStyle name="Calc Percent (2) 20" xfId="7463"/>
    <cellStyle name="Calc Percent (2) 21" xfId="7464"/>
    <cellStyle name="Calc Percent (2) 22" xfId="7465"/>
    <cellStyle name="Calc Percent (2) 23" xfId="7466"/>
    <cellStyle name="Calc Percent (2) 23 2" xfId="7467"/>
    <cellStyle name="Calc Percent (2) 23 3" xfId="7468"/>
    <cellStyle name="Calc Percent (2) 23 4" xfId="7469"/>
    <cellStyle name="Calc Percent (2) 23 5" xfId="7470"/>
    <cellStyle name="Calc Percent (2) 23 6" xfId="7471"/>
    <cellStyle name="Calc Percent (2) 23 7" xfId="7472"/>
    <cellStyle name="Calc Percent (2) 24" xfId="7473"/>
    <cellStyle name="Calc Percent (2) 24 2" xfId="7474"/>
    <cellStyle name="Calc Percent (2) 24 3" xfId="7475"/>
    <cellStyle name="Calc Percent (2) 24 4" xfId="7476"/>
    <cellStyle name="Calc Percent (2) 24 5" xfId="7477"/>
    <cellStyle name="Calc Percent (2) 24 6" xfId="7478"/>
    <cellStyle name="Calc Percent (2) 24 7" xfId="7479"/>
    <cellStyle name="Calc Percent (2) 25" xfId="7480"/>
    <cellStyle name="Calc Percent (2) 25 2" xfId="7481"/>
    <cellStyle name="Calc Percent (2) 25 3" xfId="7482"/>
    <cellStyle name="Calc Percent (2) 25 4" xfId="7483"/>
    <cellStyle name="Calc Percent (2) 25 5" xfId="7484"/>
    <cellStyle name="Calc Percent (2) 25 6" xfId="7485"/>
    <cellStyle name="Calc Percent (2) 25 7" xfId="7486"/>
    <cellStyle name="Calc Percent (2) 26" xfId="7487"/>
    <cellStyle name="Calc Percent (2) 26 2" xfId="7488"/>
    <cellStyle name="Calc Percent (2) 26 3" xfId="7489"/>
    <cellStyle name="Calc Percent (2) 26 4" xfId="7490"/>
    <cellStyle name="Calc Percent (2) 26 5" xfId="7491"/>
    <cellStyle name="Calc Percent (2) 26 6" xfId="7492"/>
    <cellStyle name="Calc Percent (2) 26 7" xfId="7493"/>
    <cellStyle name="Calc Percent (2) 27" xfId="7494"/>
    <cellStyle name="Calc Percent (2) 27 2" xfId="7495"/>
    <cellStyle name="Calc Percent (2) 27 3" xfId="7496"/>
    <cellStyle name="Calc Percent (2) 27 4" xfId="7497"/>
    <cellStyle name="Calc Percent (2) 27 5" xfId="7498"/>
    <cellStyle name="Calc Percent (2) 27 6" xfId="7499"/>
    <cellStyle name="Calc Percent (2) 27 7" xfId="7500"/>
    <cellStyle name="Calc Percent (2) 28" xfId="7501"/>
    <cellStyle name="Calc Percent (2) 28 2" xfId="7502"/>
    <cellStyle name="Calc Percent (2) 28 3" xfId="7503"/>
    <cellStyle name="Calc Percent (2) 28 4" xfId="7504"/>
    <cellStyle name="Calc Percent (2) 28 5" xfId="7505"/>
    <cellStyle name="Calc Percent (2) 28 6" xfId="7506"/>
    <cellStyle name="Calc Percent (2) 28 7" xfId="7507"/>
    <cellStyle name="Calc Percent (2) 29" xfId="7508"/>
    <cellStyle name="Calc Percent (2) 3" xfId="7509"/>
    <cellStyle name="Calc Percent (2) 30" xfId="7510"/>
    <cellStyle name="Calc Percent (2) 31" xfId="7511"/>
    <cellStyle name="Calc Percent (2) 32" xfId="7512"/>
    <cellStyle name="Calc Percent (2) 33" xfId="7513"/>
    <cellStyle name="Calc Percent (2) 34" xfId="7514"/>
    <cellStyle name="Calc Percent (2) 35" xfId="7515"/>
    <cellStyle name="Calc Percent (2) 36" xfId="7516"/>
    <cellStyle name="Calc Percent (2) 37" xfId="7517"/>
    <cellStyle name="Calc Percent (2) 38" xfId="7518"/>
    <cellStyle name="Calc Percent (2) 39" xfId="7519"/>
    <cellStyle name="Calc Percent (2) 4" xfId="7520"/>
    <cellStyle name="Calc Percent (2) 40" xfId="7521"/>
    <cellStyle name="Calc Percent (2) 41" xfId="7522"/>
    <cellStyle name="Calc Percent (2) 42" xfId="7523"/>
    <cellStyle name="Calc Percent (2) 43" xfId="7524"/>
    <cellStyle name="Calc Percent (2) 44" xfId="7525"/>
    <cellStyle name="Calc Percent (2) 45" xfId="7526"/>
    <cellStyle name="Calc Percent (2) 46" xfId="7527"/>
    <cellStyle name="Calc Percent (2) 47" xfId="7528"/>
    <cellStyle name="Calc Percent (2) 48" xfId="7529"/>
    <cellStyle name="Calc Percent (2) 49" xfId="7530"/>
    <cellStyle name="Calc Percent (2) 5" xfId="7531"/>
    <cellStyle name="Calc Percent (2) 50" xfId="7532"/>
    <cellStyle name="Calc Percent (2) 51" xfId="7451"/>
    <cellStyle name="Calc Percent (2) 6" xfId="7533"/>
    <cellStyle name="Calc Percent (2) 7" xfId="7534"/>
    <cellStyle name="Calc Percent (2) 8" xfId="7535"/>
    <cellStyle name="Calc Percent (2) 9" xfId="7536"/>
    <cellStyle name="Calc Units (0)" xfId="60"/>
    <cellStyle name="Calc Units (0) 10" xfId="7538"/>
    <cellStyle name="Calc Units (0) 11" xfId="7539"/>
    <cellStyle name="Calc Units (0) 12" xfId="7540"/>
    <cellStyle name="Calc Units (0) 13" xfId="7541"/>
    <cellStyle name="Calc Units (0) 14" xfId="7542"/>
    <cellStyle name="Calc Units (0) 15" xfId="7543"/>
    <cellStyle name="Calc Units (0) 16" xfId="7544"/>
    <cellStyle name="Calc Units (0) 17" xfId="7545"/>
    <cellStyle name="Calc Units (0) 18" xfId="7546"/>
    <cellStyle name="Calc Units (0) 19" xfId="7547"/>
    <cellStyle name="Calc Units (0) 2" xfId="7548"/>
    <cellStyle name="Calc Units (0) 20" xfId="7549"/>
    <cellStyle name="Calc Units (0) 21" xfId="7550"/>
    <cellStyle name="Calc Units (0) 22" xfId="7551"/>
    <cellStyle name="Calc Units (0) 23" xfId="7552"/>
    <cellStyle name="Calc Units (0) 23 2" xfId="7553"/>
    <cellStyle name="Calc Units (0) 23 3" xfId="7554"/>
    <cellStyle name="Calc Units (0) 23 4" xfId="7555"/>
    <cellStyle name="Calc Units (0) 23 5" xfId="7556"/>
    <cellStyle name="Calc Units (0) 23 6" xfId="7557"/>
    <cellStyle name="Calc Units (0) 23 7" xfId="7558"/>
    <cellStyle name="Calc Units (0) 24" xfId="7559"/>
    <cellStyle name="Calc Units (0) 24 2" xfId="7560"/>
    <cellStyle name="Calc Units (0) 24 3" xfId="7561"/>
    <cellStyle name="Calc Units (0) 24 4" xfId="7562"/>
    <cellStyle name="Calc Units (0) 24 5" xfId="7563"/>
    <cellStyle name="Calc Units (0) 24 6" xfId="7564"/>
    <cellStyle name="Calc Units (0) 24 7" xfId="7565"/>
    <cellStyle name="Calc Units (0) 25" xfId="7566"/>
    <cellStyle name="Calc Units (0) 25 2" xfId="7567"/>
    <cellStyle name="Calc Units (0) 25 3" xfId="7568"/>
    <cellStyle name="Calc Units (0) 25 4" xfId="7569"/>
    <cellStyle name="Calc Units (0) 25 5" xfId="7570"/>
    <cellStyle name="Calc Units (0) 25 6" xfId="7571"/>
    <cellStyle name="Calc Units (0) 25 7" xfId="7572"/>
    <cellStyle name="Calc Units (0) 26" xfId="7573"/>
    <cellStyle name="Calc Units (0) 26 2" xfId="7574"/>
    <cellStyle name="Calc Units (0) 26 3" xfId="7575"/>
    <cellStyle name="Calc Units (0) 26 4" xfId="7576"/>
    <cellStyle name="Calc Units (0) 26 5" xfId="7577"/>
    <cellStyle name="Calc Units (0) 26 6" xfId="7578"/>
    <cellStyle name="Calc Units (0) 26 7" xfId="7579"/>
    <cellStyle name="Calc Units (0) 27" xfId="7580"/>
    <cellStyle name="Calc Units (0) 27 2" xfId="7581"/>
    <cellStyle name="Calc Units (0) 27 3" xfId="7582"/>
    <cellStyle name="Calc Units (0) 27 4" xfId="7583"/>
    <cellStyle name="Calc Units (0) 27 5" xfId="7584"/>
    <cellStyle name="Calc Units (0) 27 6" xfId="7585"/>
    <cellStyle name="Calc Units (0) 27 7" xfId="7586"/>
    <cellStyle name="Calc Units (0) 28" xfId="7587"/>
    <cellStyle name="Calc Units (0) 28 2" xfId="7588"/>
    <cellStyle name="Calc Units (0) 28 3" xfId="7589"/>
    <cellStyle name="Calc Units (0) 28 4" xfId="7590"/>
    <cellStyle name="Calc Units (0) 28 5" xfId="7591"/>
    <cellStyle name="Calc Units (0) 28 6" xfId="7592"/>
    <cellStyle name="Calc Units (0) 28 7" xfId="7593"/>
    <cellStyle name="Calc Units (0) 29" xfId="7594"/>
    <cellStyle name="Calc Units (0) 3" xfId="7595"/>
    <cellStyle name="Calc Units (0) 30" xfId="7596"/>
    <cellStyle name="Calc Units (0) 31" xfId="7597"/>
    <cellStyle name="Calc Units (0) 32" xfId="7598"/>
    <cellStyle name="Calc Units (0) 33" xfId="7599"/>
    <cellStyle name="Calc Units (0) 34" xfId="7600"/>
    <cellStyle name="Calc Units (0) 35" xfId="7601"/>
    <cellStyle name="Calc Units (0) 36" xfId="7602"/>
    <cellStyle name="Calc Units (0) 37" xfId="7603"/>
    <cellStyle name="Calc Units (0) 38" xfId="7604"/>
    <cellStyle name="Calc Units (0) 39" xfId="7605"/>
    <cellStyle name="Calc Units (0) 4" xfId="7606"/>
    <cellStyle name="Calc Units (0) 40" xfId="7607"/>
    <cellStyle name="Calc Units (0) 41" xfId="7608"/>
    <cellStyle name="Calc Units (0) 42" xfId="7609"/>
    <cellStyle name="Calc Units (0) 43" xfId="7610"/>
    <cellStyle name="Calc Units (0) 44" xfId="7611"/>
    <cellStyle name="Calc Units (0) 45" xfId="7612"/>
    <cellStyle name="Calc Units (0) 46" xfId="7613"/>
    <cellStyle name="Calc Units (0) 47" xfId="7614"/>
    <cellStyle name="Calc Units (0) 48" xfId="7615"/>
    <cellStyle name="Calc Units (0) 49" xfId="7616"/>
    <cellStyle name="Calc Units (0) 5" xfId="7617"/>
    <cellStyle name="Calc Units (0) 50" xfId="7618"/>
    <cellStyle name="Calc Units (0) 51" xfId="7537"/>
    <cellStyle name="Calc Units (0) 6" xfId="7619"/>
    <cellStyle name="Calc Units (0) 7" xfId="7620"/>
    <cellStyle name="Calc Units (0) 8" xfId="7621"/>
    <cellStyle name="Calc Units (0) 9" xfId="7622"/>
    <cellStyle name="Calc Units (1)" xfId="61"/>
    <cellStyle name="Calc Units (1) 10" xfId="7624"/>
    <cellStyle name="Calc Units (1) 11" xfId="7625"/>
    <cellStyle name="Calc Units (1) 12" xfId="7626"/>
    <cellStyle name="Calc Units (1) 13" xfId="7627"/>
    <cellStyle name="Calc Units (1) 14" xfId="7628"/>
    <cellStyle name="Calc Units (1) 15" xfId="7629"/>
    <cellStyle name="Calc Units (1) 16" xfId="7630"/>
    <cellStyle name="Calc Units (1) 17" xfId="7631"/>
    <cellStyle name="Calc Units (1) 18" xfId="7632"/>
    <cellStyle name="Calc Units (1) 19" xfId="7633"/>
    <cellStyle name="Calc Units (1) 2" xfId="7634"/>
    <cellStyle name="Calc Units (1) 20" xfId="7635"/>
    <cellStyle name="Calc Units (1) 21" xfId="7636"/>
    <cellStyle name="Calc Units (1) 22" xfId="7637"/>
    <cellStyle name="Calc Units (1) 23" xfId="7638"/>
    <cellStyle name="Calc Units (1) 23 2" xfId="7639"/>
    <cellStyle name="Calc Units (1) 23 3" xfId="7640"/>
    <cellStyle name="Calc Units (1) 23 4" xfId="7641"/>
    <cellStyle name="Calc Units (1) 23 5" xfId="7642"/>
    <cellStyle name="Calc Units (1) 23 6" xfId="7643"/>
    <cellStyle name="Calc Units (1) 23 7" xfId="7644"/>
    <cellStyle name="Calc Units (1) 24" xfId="7645"/>
    <cellStyle name="Calc Units (1) 24 2" xfId="7646"/>
    <cellStyle name="Calc Units (1) 24 3" xfId="7647"/>
    <cellStyle name="Calc Units (1) 24 4" xfId="7648"/>
    <cellStyle name="Calc Units (1) 24 5" xfId="7649"/>
    <cellStyle name="Calc Units (1) 24 6" xfId="7650"/>
    <cellStyle name="Calc Units (1) 24 7" xfId="7651"/>
    <cellStyle name="Calc Units (1) 25" xfId="7652"/>
    <cellStyle name="Calc Units (1) 25 2" xfId="7653"/>
    <cellStyle name="Calc Units (1) 25 3" xfId="7654"/>
    <cellStyle name="Calc Units (1) 25 4" xfId="7655"/>
    <cellStyle name="Calc Units (1) 25 5" xfId="7656"/>
    <cellStyle name="Calc Units (1) 25 6" xfId="7657"/>
    <cellStyle name="Calc Units (1) 25 7" xfId="7658"/>
    <cellStyle name="Calc Units (1) 26" xfId="7659"/>
    <cellStyle name="Calc Units (1) 26 2" xfId="7660"/>
    <cellStyle name="Calc Units (1) 26 3" xfId="7661"/>
    <cellStyle name="Calc Units (1) 26 4" xfId="7662"/>
    <cellStyle name="Calc Units (1) 26 5" xfId="7663"/>
    <cellStyle name="Calc Units (1) 26 6" xfId="7664"/>
    <cellStyle name="Calc Units (1) 26 7" xfId="7665"/>
    <cellStyle name="Calc Units (1) 27" xfId="7666"/>
    <cellStyle name="Calc Units (1) 27 2" xfId="7667"/>
    <cellStyle name="Calc Units (1) 27 3" xfId="7668"/>
    <cellStyle name="Calc Units (1) 27 4" xfId="7669"/>
    <cellStyle name="Calc Units (1) 27 5" xfId="7670"/>
    <cellStyle name="Calc Units (1) 27 6" xfId="7671"/>
    <cellStyle name="Calc Units (1) 27 7" xfId="7672"/>
    <cellStyle name="Calc Units (1) 28" xfId="7673"/>
    <cellStyle name="Calc Units (1) 28 2" xfId="7674"/>
    <cellStyle name="Calc Units (1) 28 3" xfId="7675"/>
    <cellStyle name="Calc Units (1) 28 4" xfId="7676"/>
    <cellStyle name="Calc Units (1) 28 5" xfId="7677"/>
    <cellStyle name="Calc Units (1) 28 6" xfId="7678"/>
    <cellStyle name="Calc Units (1) 28 7" xfId="7679"/>
    <cellStyle name="Calc Units (1) 29" xfId="7680"/>
    <cellStyle name="Calc Units (1) 3" xfId="7681"/>
    <cellStyle name="Calc Units (1) 30" xfId="7682"/>
    <cellStyle name="Calc Units (1) 31" xfId="7683"/>
    <cellStyle name="Calc Units (1) 32" xfId="7684"/>
    <cellStyle name="Calc Units (1) 33" xfId="7685"/>
    <cellStyle name="Calc Units (1) 34" xfId="7686"/>
    <cellStyle name="Calc Units (1) 35" xfId="7687"/>
    <cellStyle name="Calc Units (1) 36" xfId="7688"/>
    <cellStyle name="Calc Units (1) 37" xfId="7689"/>
    <cellStyle name="Calc Units (1) 38" xfId="7690"/>
    <cellStyle name="Calc Units (1) 39" xfId="7691"/>
    <cellStyle name="Calc Units (1) 4" xfId="7692"/>
    <cellStyle name="Calc Units (1) 40" xfId="7693"/>
    <cellStyle name="Calc Units (1) 41" xfId="7694"/>
    <cellStyle name="Calc Units (1) 42" xfId="7695"/>
    <cellStyle name="Calc Units (1) 43" xfId="7696"/>
    <cellStyle name="Calc Units (1) 44" xfId="7697"/>
    <cellStyle name="Calc Units (1) 45" xfId="7698"/>
    <cellStyle name="Calc Units (1) 46" xfId="7699"/>
    <cellStyle name="Calc Units (1) 47" xfId="7700"/>
    <cellStyle name="Calc Units (1) 48" xfId="7701"/>
    <cellStyle name="Calc Units (1) 49" xfId="7702"/>
    <cellStyle name="Calc Units (1) 5" xfId="7703"/>
    <cellStyle name="Calc Units (1) 50" xfId="7704"/>
    <cellStyle name="Calc Units (1) 51" xfId="7623"/>
    <cellStyle name="Calc Units (1) 6" xfId="7705"/>
    <cellStyle name="Calc Units (1) 7" xfId="7706"/>
    <cellStyle name="Calc Units (1) 8" xfId="7707"/>
    <cellStyle name="Calc Units (1) 9" xfId="7708"/>
    <cellStyle name="Calc Units (2)" xfId="62"/>
    <cellStyle name="Calc Units (2) 10" xfId="7710"/>
    <cellStyle name="Calc Units (2) 11" xfId="7711"/>
    <cellStyle name="Calc Units (2) 12" xfId="7712"/>
    <cellStyle name="Calc Units (2) 13" xfId="7713"/>
    <cellStyle name="Calc Units (2) 14" xfId="7714"/>
    <cellStyle name="Calc Units (2) 15" xfId="7715"/>
    <cellStyle name="Calc Units (2) 16" xfId="7716"/>
    <cellStyle name="Calc Units (2) 17" xfId="7717"/>
    <cellStyle name="Calc Units (2) 18" xfId="7718"/>
    <cellStyle name="Calc Units (2) 19" xfId="7719"/>
    <cellStyle name="Calc Units (2) 2" xfId="7720"/>
    <cellStyle name="Calc Units (2) 20" xfId="7721"/>
    <cellStyle name="Calc Units (2) 21" xfId="7722"/>
    <cellStyle name="Calc Units (2) 22" xfId="7723"/>
    <cellStyle name="Calc Units (2) 23" xfId="7724"/>
    <cellStyle name="Calc Units (2) 23 2" xfId="7725"/>
    <cellStyle name="Calc Units (2) 23 3" xfId="7726"/>
    <cellStyle name="Calc Units (2) 23 4" xfId="7727"/>
    <cellStyle name="Calc Units (2) 23 5" xfId="7728"/>
    <cellStyle name="Calc Units (2) 23 6" xfId="7729"/>
    <cellStyle name="Calc Units (2) 23 7" xfId="7730"/>
    <cellStyle name="Calc Units (2) 24" xfId="7731"/>
    <cellStyle name="Calc Units (2) 24 2" xfId="7732"/>
    <cellStyle name="Calc Units (2) 24 3" xfId="7733"/>
    <cellStyle name="Calc Units (2) 24 4" xfId="7734"/>
    <cellStyle name="Calc Units (2) 24 5" xfId="7735"/>
    <cellStyle name="Calc Units (2) 24 6" xfId="7736"/>
    <cellStyle name="Calc Units (2) 24 7" xfId="7737"/>
    <cellStyle name="Calc Units (2) 25" xfId="7738"/>
    <cellStyle name="Calc Units (2) 25 2" xfId="7739"/>
    <cellStyle name="Calc Units (2) 25 3" xfId="7740"/>
    <cellStyle name="Calc Units (2) 25 4" xfId="7741"/>
    <cellStyle name="Calc Units (2) 25 5" xfId="7742"/>
    <cellStyle name="Calc Units (2) 25 6" xfId="7743"/>
    <cellStyle name="Calc Units (2) 25 7" xfId="7744"/>
    <cellStyle name="Calc Units (2) 26" xfId="7745"/>
    <cellStyle name="Calc Units (2) 26 2" xfId="7746"/>
    <cellStyle name="Calc Units (2) 26 3" xfId="7747"/>
    <cellStyle name="Calc Units (2) 26 4" xfId="7748"/>
    <cellStyle name="Calc Units (2) 26 5" xfId="7749"/>
    <cellStyle name="Calc Units (2) 26 6" xfId="7750"/>
    <cellStyle name="Calc Units (2) 26 7" xfId="7751"/>
    <cellStyle name="Calc Units (2) 27" xfId="7752"/>
    <cellStyle name="Calc Units (2) 27 2" xfId="7753"/>
    <cellStyle name="Calc Units (2) 27 3" xfId="7754"/>
    <cellStyle name="Calc Units (2) 27 4" xfId="7755"/>
    <cellStyle name="Calc Units (2) 27 5" xfId="7756"/>
    <cellStyle name="Calc Units (2) 27 6" xfId="7757"/>
    <cellStyle name="Calc Units (2) 27 7" xfId="7758"/>
    <cellStyle name="Calc Units (2) 28" xfId="7759"/>
    <cellStyle name="Calc Units (2) 28 2" xfId="7760"/>
    <cellStyle name="Calc Units (2) 28 3" xfId="7761"/>
    <cellStyle name="Calc Units (2) 28 4" xfId="7762"/>
    <cellStyle name="Calc Units (2) 28 5" xfId="7763"/>
    <cellStyle name="Calc Units (2) 28 6" xfId="7764"/>
    <cellStyle name="Calc Units (2) 28 7" xfId="7765"/>
    <cellStyle name="Calc Units (2) 29" xfId="7766"/>
    <cellStyle name="Calc Units (2) 3" xfId="7767"/>
    <cellStyle name="Calc Units (2) 30" xfId="7768"/>
    <cellStyle name="Calc Units (2) 31" xfId="7769"/>
    <cellStyle name="Calc Units (2) 32" xfId="7770"/>
    <cellStyle name="Calc Units (2) 33" xfId="7771"/>
    <cellStyle name="Calc Units (2) 34" xfId="7772"/>
    <cellStyle name="Calc Units (2) 35" xfId="7773"/>
    <cellStyle name="Calc Units (2) 36" xfId="7774"/>
    <cellStyle name="Calc Units (2) 37" xfId="7775"/>
    <cellStyle name="Calc Units (2) 38" xfId="7776"/>
    <cellStyle name="Calc Units (2) 39" xfId="7777"/>
    <cellStyle name="Calc Units (2) 4" xfId="7778"/>
    <cellStyle name="Calc Units (2) 40" xfId="7779"/>
    <cellStyle name="Calc Units (2) 41" xfId="7780"/>
    <cellStyle name="Calc Units (2) 42" xfId="7781"/>
    <cellStyle name="Calc Units (2) 43" xfId="7782"/>
    <cellStyle name="Calc Units (2) 44" xfId="7783"/>
    <cellStyle name="Calc Units (2) 45" xfId="7784"/>
    <cellStyle name="Calc Units (2) 46" xfId="7785"/>
    <cellStyle name="Calc Units (2) 47" xfId="7786"/>
    <cellStyle name="Calc Units (2) 48" xfId="7787"/>
    <cellStyle name="Calc Units (2) 49" xfId="7788"/>
    <cellStyle name="Calc Units (2) 5" xfId="7789"/>
    <cellStyle name="Calc Units (2) 50" xfId="7790"/>
    <cellStyle name="Calc Units (2) 51" xfId="7709"/>
    <cellStyle name="Calc Units (2) 6" xfId="7791"/>
    <cellStyle name="Calc Units (2) 7" xfId="7792"/>
    <cellStyle name="Calc Units (2) 8" xfId="7793"/>
    <cellStyle name="Calc Units (2) 9" xfId="7794"/>
    <cellStyle name="Calculation" xfId="30294" builtinId="22" customBuiltin="1"/>
    <cellStyle name="Calculation 10" xfId="7795"/>
    <cellStyle name="Calculation 10 2" xfId="7796"/>
    <cellStyle name="Calculation 10 2 2" xfId="7797"/>
    <cellStyle name="Calculation 10 2 3" xfId="7798"/>
    <cellStyle name="Calculation 10 2 4" xfId="7799"/>
    <cellStyle name="Calculation 10 2 5" xfId="7800"/>
    <cellStyle name="Calculation 10 2 6" xfId="7801"/>
    <cellStyle name="Calculation 10 2 7" xfId="7802"/>
    <cellStyle name="Calculation 10 3" xfId="7803"/>
    <cellStyle name="Calculation 10 4" xfId="7804"/>
    <cellStyle name="Calculation 10 5" xfId="7805"/>
    <cellStyle name="Calculation 10 6" xfId="7806"/>
    <cellStyle name="Calculation 10 7" xfId="7807"/>
    <cellStyle name="Calculation 11" xfId="7808"/>
    <cellStyle name="Calculation 11 2" xfId="7809"/>
    <cellStyle name="Calculation 11 2 2" xfId="7810"/>
    <cellStyle name="Calculation 11 2 3" xfId="7811"/>
    <cellStyle name="Calculation 11 2 4" xfId="7812"/>
    <cellStyle name="Calculation 11 2 5" xfId="7813"/>
    <cellStyle name="Calculation 11 2 6" xfId="7814"/>
    <cellStyle name="Calculation 11 2 7" xfId="7815"/>
    <cellStyle name="Calculation 11 3" xfId="7816"/>
    <cellStyle name="Calculation 11 4" xfId="7817"/>
    <cellStyle name="Calculation 11 5" xfId="7818"/>
    <cellStyle name="Calculation 11 6" xfId="7819"/>
    <cellStyle name="Calculation 11 7" xfId="7820"/>
    <cellStyle name="Calculation 12" xfId="7821"/>
    <cellStyle name="Calculation 12 2" xfId="7822"/>
    <cellStyle name="Calculation 12 2 2" xfId="7823"/>
    <cellStyle name="Calculation 12 2 3" xfId="7824"/>
    <cellStyle name="Calculation 12 2 4" xfId="7825"/>
    <cellStyle name="Calculation 12 2 5" xfId="7826"/>
    <cellStyle name="Calculation 12 2 6" xfId="7827"/>
    <cellStyle name="Calculation 12 2 7" xfId="7828"/>
    <cellStyle name="Calculation 12 3" xfId="7829"/>
    <cellStyle name="Calculation 12 4" xfId="7830"/>
    <cellStyle name="Calculation 12 5" xfId="7831"/>
    <cellStyle name="Calculation 12 6" xfId="7832"/>
    <cellStyle name="Calculation 12 7" xfId="7833"/>
    <cellStyle name="Calculation 13" xfId="7834"/>
    <cellStyle name="Calculation 13 2" xfId="7835"/>
    <cellStyle name="Calculation 13 2 2" xfId="7836"/>
    <cellStyle name="Calculation 13 2 3" xfId="7837"/>
    <cellStyle name="Calculation 13 2 4" xfId="7838"/>
    <cellStyle name="Calculation 13 2 5" xfId="7839"/>
    <cellStyle name="Calculation 13 2 6" xfId="7840"/>
    <cellStyle name="Calculation 13 2 7" xfId="7841"/>
    <cellStyle name="Calculation 13 3" xfId="7842"/>
    <cellStyle name="Calculation 13 4" xfId="7843"/>
    <cellStyle name="Calculation 13 5" xfId="7844"/>
    <cellStyle name="Calculation 13 6" xfId="7845"/>
    <cellStyle name="Calculation 13 7" xfId="7846"/>
    <cellStyle name="Calculation 14" xfId="7847"/>
    <cellStyle name="Calculation 14 2" xfId="7848"/>
    <cellStyle name="Calculation 14 2 2" xfId="7849"/>
    <cellStyle name="Calculation 14 2 3" xfId="7850"/>
    <cellStyle name="Calculation 14 2 4" xfId="7851"/>
    <cellStyle name="Calculation 14 2 5" xfId="7852"/>
    <cellStyle name="Calculation 14 2 6" xfId="7853"/>
    <cellStyle name="Calculation 14 2 7" xfId="7854"/>
    <cellStyle name="Calculation 14 3" xfId="7855"/>
    <cellStyle name="Calculation 14 4" xfId="7856"/>
    <cellStyle name="Calculation 14 5" xfId="7857"/>
    <cellStyle name="Calculation 14 6" xfId="7858"/>
    <cellStyle name="Calculation 14 7" xfId="7859"/>
    <cellStyle name="Calculation 15" xfId="7860"/>
    <cellStyle name="Calculation 15 2" xfId="7861"/>
    <cellStyle name="Calculation 15 2 2" xfId="7862"/>
    <cellStyle name="Calculation 15 2 3" xfId="7863"/>
    <cellStyle name="Calculation 15 2 4" xfId="7864"/>
    <cellStyle name="Calculation 15 2 5" xfId="7865"/>
    <cellStyle name="Calculation 15 2 6" xfId="7866"/>
    <cellStyle name="Calculation 15 2 7" xfId="7867"/>
    <cellStyle name="Calculation 15 3" xfId="7868"/>
    <cellStyle name="Calculation 15 4" xfId="7869"/>
    <cellStyle name="Calculation 15 5" xfId="7870"/>
    <cellStyle name="Calculation 15 6" xfId="7871"/>
    <cellStyle name="Calculation 15 7" xfId="7872"/>
    <cellStyle name="Calculation 16" xfId="7873"/>
    <cellStyle name="Calculation 16 2" xfId="7874"/>
    <cellStyle name="Calculation 16 2 2" xfId="7875"/>
    <cellStyle name="Calculation 16 2 3" xfId="7876"/>
    <cellStyle name="Calculation 16 2 4" xfId="7877"/>
    <cellStyle name="Calculation 16 2 5" xfId="7878"/>
    <cellStyle name="Calculation 16 2 6" xfId="7879"/>
    <cellStyle name="Calculation 16 2 7" xfId="7880"/>
    <cellStyle name="Calculation 16 3" xfId="7881"/>
    <cellStyle name="Calculation 16 4" xfId="7882"/>
    <cellStyle name="Calculation 16 5" xfId="7883"/>
    <cellStyle name="Calculation 16 6" xfId="7884"/>
    <cellStyle name="Calculation 16 7" xfId="7885"/>
    <cellStyle name="Calculation 17" xfId="7886"/>
    <cellStyle name="Calculation 17 2" xfId="7887"/>
    <cellStyle name="Calculation 17 2 2" xfId="7888"/>
    <cellStyle name="Calculation 17 2 3" xfId="7889"/>
    <cellStyle name="Calculation 17 2 4" xfId="7890"/>
    <cellStyle name="Calculation 17 2 5" xfId="7891"/>
    <cellStyle name="Calculation 17 2 6" xfId="7892"/>
    <cellStyle name="Calculation 17 2 7" xfId="7893"/>
    <cellStyle name="Calculation 17 3" xfId="7894"/>
    <cellStyle name="Calculation 17 4" xfId="7895"/>
    <cellStyle name="Calculation 17 5" xfId="7896"/>
    <cellStyle name="Calculation 17 6" xfId="7897"/>
    <cellStyle name="Calculation 17 7" xfId="7898"/>
    <cellStyle name="Calculation 18" xfId="7899"/>
    <cellStyle name="Calculation 18 2" xfId="7900"/>
    <cellStyle name="Calculation 18 2 2" xfId="7901"/>
    <cellStyle name="Calculation 18 2 3" xfId="7902"/>
    <cellStyle name="Calculation 18 2 4" xfId="7903"/>
    <cellStyle name="Calculation 18 2 5" xfId="7904"/>
    <cellStyle name="Calculation 18 2 6" xfId="7905"/>
    <cellStyle name="Calculation 18 2 7" xfId="7906"/>
    <cellStyle name="Calculation 18 3" xfId="7907"/>
    <cellStyle name="Calculation 18 4" xfId="7908"/>
    <cellStyle name="Calculation 18 5" xfId="7909"/>
    <cellStyle name="Calculation 18 6" xfId="7910"/>
    <cellStyle name="Calculation 18 7" xfId="7911"/>
    <cellStyle name="Calculation 19" xfId="7912"/>
    <cellStyle name="Calculation 19 2" xfId="7913"/>
    <cellStyle name="Calculation 19 2 2" xfId="7914"/>
    <cellStyle name="Calculation 19 2 3" xfId="7915"/>
    <cellStyle name="Calculation 19 2 4" xfId="7916"/>
    <cellStyle name="Calculation 19 2 5" xfId="7917"/>
    <cellStyle name="Calculation 19 2 6" xfId="7918"/>
    <cellStyle name="Calculation 19 2 7" xfId="7919"/>
    <cellStyle name="Calculation 19 3" xfId="7920"/>
    <cellStyle name="Calculation 19 4" xfId="7921"/>
    <cellStyle name="Calculation 19 5" xfId="7922"/>
    <cellStyle name="Calculation 19 6" xfId="7923"/>
    <cellStyle name="Calculation 19 7" xfId="7924"/>
    <cellStyle name="Calculation 2" xfId="7925"/>
    <cellStyle name="Calculation 2 10" xfId="7926"/>
    <cellStyle name="Calculation 2 10 2" xfId="7927"/>
    <cellStyle name="Calculation 2 11" xfId="7928"/>
    <cellStyle name="Calculation 2 11 2" xfId="7929"/>
    <cellStyle name="Calculation 2 12" xfId="7930"/>
    <cellStyle name="Calculation 2 12 2" xfId="7931"/>
    <cellStyle name="Calculation 2 13" xfId="7932"/>
    <cellStyle name="Calculation 2 13 2" xfId="7933"/>
    <cellStyle name="Calculation 2 14" xfId="7934"/>
    <cellStyle name="Calculation 2 2" xfId="7935"/>
    <cellStyle name="Calculation 2 3" xfId="7936"/>
    <cellStyle name="Calculation 2 4" xfId="7937"/>
    <cellStyle name="Calculation 2 5" xfId="7938"/>
    <cellStyle name="Calculation 2 6" xfId="7939"/>
    <cellStyle name="Calculation 2 7" xfId="7940"/>
    <cellStyle name="Calculation 2 8" xfId="7941"/>
    <cellStyle name="Calculation 2 9" xfId="7942"/>
    <cellStyle name="Calculation 2 9 2" xfId="7943"/>
    <cellStyle name="Calculation 20" xfId="7944"/>
    <cellStyle name="Calculation 20 2" xfId="7945"/>
    <cellStyle name="Calculation 20 2 2" xfId="7946"/>
    <cellStyle name="Calculation 20 2 3" xfId="7947"/>
    <cellStyle name="Calculation 20 2 4" xfId="7948"/>
    <cellStyle name="Calculation 20 2 5" xfId="7949"/>
    <cellStyle name="Calculation 20 2 6" xfId="7950"/>
    <cellStyle name="Calculation 20 2 7" xfId="7951"/>
    <cellStyle name="Calculation 20 3" xfId="7952"/>
    <cellStyle name="Calculation 20 4" xfId="7953"/>
    <cellStyle name="Calculation 20 5" xfId="7954"/>
    <cellStyle name="Calculation 20 6" xfId="7955"/>
    <cellStyle name="Calculation 20 7" xfId="7956"/>
    <cellStyle name="Calculation 21" xfId="7957"/>
    <cellStyle name="Calculation 21 2" xfId="7958"/>
    <cellStyle name="Calculation 21 2 2" xfId="7959"/>
    <cellStyle name="Calculation 21 2 3" xfId="7960"/>
    <cellStyle name="Calculation 21 2 4" xfId="7961"/>
    <cellStyle name="Calculation 21 2 5" xfId="7962"/>
    <cellStyle name="Calculation 21 2 6" xfId="7963"/>
    <cellStyle name="Calculation 21 2 7" xfId="7964"/>
    <cellStyle name="Calculation 21 3" xfId="7965"/>
    <cellStyle name="Calculation 21 4" xfId="7966"/>
    <cellStyle name="Calculation 21 5" xfId="7967"/>
    <cellStyle name="Calculation 21 6" xfId="7968"/>
    <cellStyle name="Calculation 21 7" xfId="7969"/>
    <cellStyle name="Calculation 22" xfId="7970"/>
    <cellStyle name="Calculation 22 2" xfId="7971"/>
    <cellStyle name="Calculation 22 2 2" xfId="7972"/>
    <cellStyle name="Calculation 22 2 3" xfId="7973"/>
    <cellStyle name="Calculation 22 2 4" xfId="7974"/>
    <cellStyle name="Calculation 22 2 5" xfId="7975"/>
    <cellStyle name="Calculation 22 2 6" xfId="7976"/>
    <cellStyle name="Calculation 22 2 7" xfId="7977"/>
    <cellStyle name="Calculation 22 3" xfId="7978"/>
    <cellStyle name="Calculation 22 4" xfId="7979"/>
    <cellStyle name="Calculation 22 5" xfId="7980"/>
    <cellStyle name="Calculation 22 6" xfId="7981"/>
    <cellStyle name="Calculation 22 7" xfId="7982"/>
    <cellStyle name="Calculation 23" xfId="7983"/>
    <cellStyle name="Calculation 23 2" xfId="7984"/>
    <cellStyle name="Calculation 23 2 2" xfId="7985"/>
    <cellStyle name="Calculation 23 2 3" xfId="7986"/>
    <cellStyle name="Calculation 23 2 4" xfId="7987"/>
    <cellStyle name="Calculation 23 2 5" xfId="7988"/>
    <cellStyle name="Calculation 23 2 6" xfId="7989"/>
    <cellStyle name="Calculation 23 2 7" xfId="7990"/>
    <cellStyle name="Calculation 23 3" xfId="7991"/>
    <cellStyle name="Calculation 23 4" xfId="7992"/>
    <cellStyle name="Calculation 23 5" xfId="7993"/>
    <cellStyle name="Calculation 23 6" xfId="7994"/>
    <cellStyle name="Calculation 23 7" xfId="7995"/>
    <cellStyle name="Calculation 24" xfId="7996"/>
    <cellStyle name="Calculation 25" xfId="7997"/>
    <cellStyle name="Calculation 26" xfId="7998"/>
    <cellStyle name="Calculation 27" xfId="7999"/>
    <cellStyle name="Calculation 28" xfId="8000"/>
    <cellStyle name="Calculation 29" xfId="8001"/>
    <cellStyle name="Calculation 3" xfId="8002"/>
    <cellStyle name="Calculation 3 10" xfId="8003"/>
    <cellStyle name="Calculation 3 11" xfId="8004"/>
    <cellStyle name="Calculation 3 12" xfId="8005"/>
    <cellStyle name="Calculation 3 13" xfId="8006"/>
    <cellStyle name="Calculation 3 14" xfId="8007"/>
    <cellStyle name="Calculation 3 15" xfId="8008"/>
    <cellStyle name="Calculation 3 2" xfId="8009"/>
    <cellStyle name="Calculation 3 3" xfId="8010"/>
    <cellStyle name="Calculation 3 4" xfId="8011"/>
    <cellStyle name="Calculation 3 5" xfId="8012"/>
    <cellStyle name="Calculation 3 6" xfId="8013"/>
    <cellStyle name="Calculation 3 7" xfId="8014"/>
    <cellStyle name="Calculation 3 8" xfId="8015"/>
    <cellStyle name="Calculation 3 9" xfId="8016"/>
    <cellStyle name="Calculation 30" xfId="8017"/>
    <cellStyle name="Calculation 31" xfId="8018"/>
    <cellStyle name="Calculation 32" xfId="8019"/>
    <cellStyle name="Calculation 33" xfId="8020"/>
    <cellStyle name="Calculation 34" xfId="8021"/>
    <cellStyle name="Calculation 35" xfId="8022"/>
    <cellStyle name="Calculation 36" xfId="8023"/>
    <cellStyle name="Calculation 37" xfId="8024"/>
    <cellStyle name="Calculation 38" xfId="8025"/>
    <cellStyle name="Calculation 39" xfId="8026"/>
    <cellStyle name="Calculation 4" xfId="8027"/>
    <cellStyle name="Calculation 4 10" xfId="8028"/>
    <cellStyle name="Calculation 4 11" xfId="8029"/>
    <cellStyle name="Calculation 4 12" xfId="8030"/>
    <cellStyle name="Calculation 4 13" xfId="8031"/>
    <cellStyle name="Calculation 4 14" xfId="8032"/>
    <cellStyle name="Calculation 4 2" xfId="8033"/>
    <cellStyle name="Calculation 4 3" xfId="8034"/>
    <cellStyle name="Calculation 4 4" xfId="8035"/>
    <cellStyle name="Calculation 4 5" xfId="8036"/>
    <cellStyle name="Calculation 4 6" xfId="8037"/>
    <cellStyle name="Calculation 4 7" xfId="8038"/>
    <cellStyle name="Calculation 4 8" xfId="8039"/>
    <cellStyle name="Calculation 4 9" xfId="8040"/>
    <cellStyle name="Calculation 40" xfId="8041"/>
    <cellStyle name="Calculation 41" xfId="8042"/>
    <cellStyle name="Calculation 42" xfId="8043"/>
    <cellStyle name="Calculation 43" xfId="8044"/>
    <cellStyle name="Calculation 44" xfId="8045"/>
    <cellStyle name="Calculation 45" xfId="8046"/>
    <cellStyle name="Calculation 46" xfId="8047"/>
    <cellStyle name="Calculation 47" xfId="8048"/>
    <cellStyle name="Calculation 48" xfId="8049"/>
    <cellStyle name="Calculation 49" xfId="8050"/>
    <cellStyle name="Calculation 5" xfId="8051"/>
    <cellStyle name="Calculation 5 10" xfId="8052"/>
    <cellStyle name="Calculation 5 11" xfId="8053"/>
    <cellStyle name="Calculation 5 12" xfId="8054"/>
    <cellStyle name="Calculation 5 13" xfId="8055"/>
    <cellStyle name="Calculation 5 2" xfId="8056"/>
    <cellStyle name="Calculation 5 3" xfId="8057"/>
    <cellStyle name="Calculation 5 4" xfId="8058"/>
    <cellStyle name="Calculation 5 5" xfId="8059"/>
    <cellStyle name="Calculation 5 6" xfId="8060"/>
    <cellStyle name="Calculation 5 7" xfId="8061"/>
    <cellStyle name="Calculation 5 8" xfId="8062"/>
    <cellStyle name="Calculation 5 9" xfId="8063"/>
    <cellStyle name="Calculation 50" xfId="8064"/>
    <cellStyle name="Calculation 51" xfId="8065"/>
    <cellStyle name="Calculation 52" xfId="8066"/>
    <cellStyle name="Calculation 53" xfId="8067"/>
    <cellStyle name="Calculation 54" xfId="8068"/>
    <cellStyle name="Calculation 55" xfId="8069"/>
    <cellStyle name="Calculation 56" xfId="8070"/>
    <cellStyle name="Calculation 57" xfId="8071"/>
    <cellStyle name="Calculation 58" xfId="8072"/>
    <cellStyle name="Calculation 59" xfId="8073"/>
    <cellStyle name="Calculation 6" xfId="8074"/>
    <cellStyle name="Calculation 6 10" xfId="8075"/>
    <cellStyle name="Calculation 6 11" xfId="8076"/>
    <cellStyle name="Calculation 6 12" xfId="8077"/>
    <cellStyle name="Calculation 6 13" xfId="8078"/>
    <cellStyle name="Calculation 6 2" xfId="8079"/>
    <cellStyle name="Calculation 6 3" xfId="8080"/>
    <cellStyle name="Calculation 6 4" xfId="8081"/>
    <cellStyle name="Calculation 6 5" xfId="8082"/>
    <cellStyle name="Calculation 6 6" xfId="8083"/>
    <cellStyle name="Calculation 6 7" xfId="8084"/>
    <cellStyle name="Calculation 6 8" xfId="8085"/>
    <cellStyle name="Calculation 6 9" xfId="8086"/>
    <cellStyle name="Calculation 60" xfId="8087"/>
    <cellStyle name="Calculation 61" xfId="8088"/>
    <cellStyle name="Calculation 62" xfId="8089"/>
    <cellStyle name="Calculation 63" xfId="8090"/>
    <cellStyle name="Calculation 64" xfId="8091"/>
    <cellStyle name="Calculation 65" xfId="8092"/>
    <cellStyle name="Calculation 66" xfId="8093"/>
    <cellStyle name="Calculation 67" xfId="8094"/>
    <cellStyle name="Calculation 68" xfId="8095"/>
    <cellStyle name="Calculation 69" xfId="8096"/>
    <cellStyle name="Calculation 7" xfId="8097"/>
    <cellStyle name="Calculation 7 10" xfId="8098"/>
    <cellStyle name="Calculation 7 11" xfId="8099"/>
    <cellStyle name="Calculation 7 12" xfId="8100"/>
    <cellStyle name="Calculation 7 13" xfId="8101"/>
    <cellStyle name="Calculation 7 2" xfId="8102"/>
    <cellStyle name="Calculation 7 3" xfId="8103"/>
    <cellStyle name="Calculation 7 4" xfId="8104"/>
    <cellStyle name="Calculation 7 5" xfId="8105"/>
    <cellStyle name="Calculation 7 6" xfId="8106"/>
    <cellStyle name="Calculation 7 7" xfId="8107"/>
    <cellStyle name="Calculation 7 8" xfId="8108"/>
    <cellStyle name="Calculation 7 9" xfId="8109"/>
    <cellStyle name="Calculation 70" xfId="8110"/>
    <cellStyle name="Calculation 71" xfId="8111"/>
    <cellStyle name="Calculation 72" xfId="8112"/>
    <cellStyle name="Calculation 8" xfId="8113"/>
    <cellStyle name="Calculation 8 10" xfId="8114"/>
    <cellStyle name="Calculation 8 11" xfId="8115"/>
    <cellStyle name="Calculation 8 12" xfId="8116"/>
    <cellStyle name="Calculation 8 13" xfId="8117"/>
    <cellStyle name="Calculation 8 2" xfId="8118"/>
    <cellStyle name="Calculation 8 3" xfId="8119"/>
    <cellStyle name="Calculation 8 4" xfId="8120"/>
    <cellStyle name="Calculation 8 5" xfId="8121"/>
    <cellStyle name="Calculation 8 6" xfId="8122"/>
    <cellStyle name="Calculation 8 7" xfId="8123"/>
    <cellStyle name="Calculation 8 8" xfId="8124"/>
    <cellStyle name="Calculation 8 9" xfId="8125"/>
    <cellStyle name="Calculation 9" xfId="8126"/>
    <cellStyle name="Calculation 9 2" xfId="8127"/>
    <cellStyle name="Calculation 9 2 2" xfId="8128"/>
    <cellStyle name="Calculation 9 2 3" xfId="8129"/>
    <cellStyle name="Calculation 9 2 4" xfId="8130"/>
    <cellStyle name="Calculation 9 2 5" xfId="8131"/>
    <cellStyle name="Calculation 9 2 6" xfId="8132"/>
    <cellStyle name="Calculation 9 2 7" xfId="8133"/>
    <cellStyle name="Calculation 9 3" xfId="8134"/>
    <cellStyle name="Calculation 9 4" xfId="8135"/>
    <cellStyle name="Calculation 9 5" xfId="8136"/>
    <cellStyle name="Calculation 9 6" xfId="8137"/>
    <cellStyle name="Calculation 9 7" xfId="8138"/>
    <cellStyle name="Check Cell" xfId="30296" builtinId="23" customBuiltin="1"/>
    <cellStyle name="Check Cell 10" xfId="8139"/>
    <cellStyle name="Check Cell 11" xfId="8140"/>
    <cellStyle name="Check Cell 12" xfId="8141"/>
    <cellStyle name="Check Cell 13" xfId="8142"/>
    <cellStyle name="Check Cell 14" xfId="8143"/>
    <cellStyle name="Check Cell 15" xfId="8144"/>
    <cellStyle name="Check Cell 16" xfId="8145"/>
    <cellStyle name="Check Cell 17" xfId="8146"/>
    <cellStyle name="Check Cell 18" xfId="8147"/>
    <cellStyle name="Check Cell 19" xfId="8148"/>
    <cellStyle name="Check Cell 2" xfId="8149"/>
    <cellStyle name="Check Cell 2 10" xfId="8150"/>
    <cellStyle name="Check Cell 2 11" xfId="8151"/>
    <cellStyle name="Check Cell 2 12" xfId="8152"/>
    <cellStyle name="Check Cell 2 13" xfId="8153"/>
    <cellStyle name="Check Cell 2 2" xfId="8154"/>
    <cellStyle name="Check Cell 2 2 2" xfId="8155"/>
    <cellStyle name="Check Cell 2 2 2 2" xfId="8156"/>
    <cellStyle name="Check Cell 2 2 2 2 2" xfId="8157"/>
    <cellStyle name="Check Cell 2 2 2 2 3" xfId="8158"/>
    <cellStyle name="Check Cell 2 2 2 2 4" xfId="8159"/>
    <cellStyle name="Check Cell 2 2 2 2 5" xfId="8160"/>
    <cellStyle name="Check Cell 2 2 2 2 6" xfId="8161"/>
    <cellStyle name="Check Cell 2 2 2 3" xfId="8162"/>
    <cellStyle name="Check Cell 2 2 2 4" xfId="8163"/>
    <cellStyle name="Check Cell 2 2 2 5" xfId="8164"/>
    <cellStyle name="Check Cell 2 2 2 6" xfId="8165"/>
    <cellStyle name="Check Cell 2 2 2 7" xfId="8166"/>
    <cellStyle name="Check Cell 2 2 3" xfId="8167"/>
    <cellStyle name="Check Cell 2 2 4" xfId="8168"/>
    <cellStyle name="Check Cell 2 2 4 2" xfId="8169"/>
    <cellStyle name="Check Cell 2 2 4 3" xfId="8170"/>
    <cellStyle name="Check Cell 2 2 4 4" xfId="8171"/>
    <cellStyle name="Check Cell 2 2 4 5" xfId="8172"/>
    <cellStyle name="Check Cell 2 2 4 6" xfId="8173"/>
    <cellStyle name="Check Cell 2 2 5" xfId="8174"/>
    <cellStyle name="Check Cell 2 2 6" xfId="8175"/>
    <cellStyle name="Check Cell 2 2 7" xfId="8176"/>
    <cellStyle name="Check Cell 2 2 8" xfId="8177"/>
    <cellStyle name="Check Cell 2 3" xfId="8178"/>
    <cellStyle name="Check Cell 2 4" xfId="8179"/>
    <cellStyle name="Check Cell 2 5" xfId="8180"/>
    <cellStyle name="Check Cell 2 6" xfId="8181"/>
    <cellStyle name="Check Cell 2 7" xfId="8182"/>
    <cellStyle name="Check Cell 2 8" xfId="8183"/>
    <cellStyle name="Check Cell 2 9" xfId="8184"/>
    <cellStyle name="Check Cell 2 9 2" xfId="8185"/>
    <cellStyle name="Check Cell 2 9 3" xfId="8186"/>
    <cellStyle name="Check Cell 2 9 4" xfId="8187"/>
    <cellStyle name="Check Cell 2 9 5" xfId="8188"/>
    <cellStyle name="Check Cell 2 9 6" xfId="8189"/>
    <cellStyle name="Check Cell 20" xfId="8190"/>
    <cellStyle name="Check Cell 21" xfId="8191"/>
    <cellStyle name="Check Cell 22" xfId="8192"/>
    <cellStyle name="Check Cell 22 2" xfId="8193"/>
    <cellStyle name="Check Cell 22 2 2" xfId="8194"/>
    <cellStyle name="Check Cell 22 2 3" xfId="8195"/>
    <cellStyle name="Check Cell 22 2 4" xfId="8196"/>
    <cellStyle name="Check Cell 22 2 5" xfId="8197"/>
    <cellStyle name="Check Cell 22 2 6" xfId="8198"/>
    <cellStyle name="Check Cell 22 2 7" xfId="8199"/>
    <cellStyle name="Check Cell 22 3" xfId="8200"/>
    <cellStyle name="Check Cell 22 4" xfId="8201"/>
    <cellStyle name="Check Cell 22 5" xfId="8202"/>
    <cellStyle name="Check Cell 22 6" xfId="8203"/>
    <cellStyle name="Check Cell 22 7" xfId="8204"/>
    <cellStyle name="Check Cell 23" xfId="8205"/>
    <cellStyle name="Check Cell 23 2" xfId="8206"/>
    <cellStyle name="Check Cell 23 2 2" xfId="8207"/>
    <cellStyle name="Check Cell 23 2 3" xfId="8208"/>
    <cellStyle name="Check Cell 23 2 4" xfId="8209"/>
    <cellStyle name="Check Cell 23 2 5" xfId="8210"/>
    <cellStyle name="Check Cell 23 2 6" xfId="8211"/>
    <cellStyle name="Check Cell 23 2 7" xfId="8212"/>
    <cellStyle name="Check Cell 23 3" xfId="8213"/>
    <cellStyle name="Check Cell 23 4" xfId="8214"/>
    <cellStyle name="Check Cell 23 5" xfId="8215"/>
    <cellStyle name="Check Cell 23 6" xfId="8216"/>
    <cellStyle name="Check Cell 23 7" xfId="8217"/>
    <cellStyle name="Check Cell 24" xfId="8218"/>
    <cellStyle name="Check Cell 25" xfId="8219"/>
    <cellStyle name="Check Cell 26" xfId="8220"/>
    <cellStyle name="Check Cell 27" xfId="8221"/>
    <cellStyle name="Check Cell 28" xfId="8222"/>
    <cellStyle name="Check Cell 29" xfId="8223"/>
    <cellStyle name="Check Cell 3" xfId="8224"/>
    <cellStyle name="Check Cell 3 2" xfId="8225"/>
    <cellStyle name="Check Cell 3 2 2" xfId="8226"/>
    <cellStyle name="Check Cell 3 2 3" xfId="8227"/>
    <cellStyle name="Check Cell 3 3" xfId="8228"/>
    <cellStyle name="Check Cell 3 4" xfId="8229"/>
    <cellStyle name="Check Cell 3 5" xfId="8230"/>
    <cellStyle name="Check Cell 3 6" xfId="8231"/>
    <cellStyle name="Check Cell 3 7" xfId="8232"/>
    <cellStyle name="Check Cell 3 8" xfId="8233"/>
    <cellStyle name="Check Cell 30" xfId="8234"/>
    <cellStyle name="Check Cell 31" xfId="8235"/>
    <cellStyle name="Check Cell 32" xfId="8236"/>
    <cellStyle name="Check Cell 33" xfId="8237"/>
    <cellStyle name="Check Cell 34" xfId="8238"/>
    <cellStyle name="Check Cell 35" xfId="8239"/>
    <cellStyle name="Check Cell 36" xfId="8240"/>
    <cellStyle name="Check Cell 37" xfId="8241"/>
    <cellStyle name="Check Cell 38" xfId="8242"/>
    <cellStyle name="Check Cell 39" xfId="8243"/>
    <cellStyle name="Check Cell 4" xfId="8244"/>
    <cellStyle name="Check Cell 4 10" xfId="8245"/>
    <cellStyle name="Check Cell 4 11" xfId="8246"/>
    <cellStyle name="Check Cell 4 12" xfId="8247"/>
    <cellStyle name="Check Cell 4 13" xfId="8248"/>
    <cellStyle name="Check Cell 4 14" xfId="8249"/>
    <cellStyle name="Check Cell 4 2" xfId="8250"/>
    <cellStyle name="Check Cell 4 2 2" xfId="8251"/>
    <cellStyle name="Check Cell 4 2 3" xfId="8252"/>
    <cellStyle name="Check Cell 4 3" xfId="8253"/>
    <cellStyle name="Check Cell 4 4" xfId="8254"/>
    <cellStyle name="Check Cell 4 5" xfId="8255"/>
    <cellStyle name="Check Cell 4 6" xfId="8256"/>
    <cellStyle name="Check Cell 4 7" xfId="8257"/>
    <cellStyle name="Check Cell 4 8" xfId="8258"/>
    <cellStyle name="Check Cell 4 9" xfId="8259"/>
    <cellStyle name="Check Cell 40" xfId="8260"/>
    <cellStyle name="Check Cell 41" xfId="8261"/>
    <cellStyle name="Check Cell 42" xfId="8262"/>
    <cellStyle name="Check Cell 43" xfId="8263"/>
    <cellStyle name="Check Cell 44" xfId="8264"/>
    <cellStyle name="Check Cell 45" xfId="8265"/>
    <cellStyle name="Check Cell 46" xfId="8266"/>
    <cellStyle name="Check Cell 47" xfId="8267"/>
    <cellStyle name="Check Cell 48" xfId="8268"/>
    <cellStyle name="Check Cell 49" xfId="8269"/>
    <cellStyle name="Check Cell 5" xfId="8270"/>
    <cellStyle name="Check Cell 5 10" xfId="8271"/>
    <cellStyle name="Check Cell 5 11" xfId="8272"/>
    <cellStyle name="Check Cell 5 12" xfId="8273"/>
    <cellStyle name="Check Cell 5 13" xfId="8274"/>
    <cellStyle name="Check Cell 5 2" xfId="8275"/>
    <cellStyle name="Check Cell 5 2 2" xfId="8276"/>
    <cellStyle name="Check Cell 5 2 2 2" xfId="8277"/>
    <cellStyle name="Check Cell 5 2 2 3" xfId="8278"/>
    <cellStyle name="Check Cell 5 2 2 4" xfId="8279"/>
    <cellStyle name="Check Cell 5 2 2 5" xfId="8280"/>
    <cellStyle name="Check Cell 5 2 2 6" xfId="8281"/>
    <cellStyle name="Check Cell 5 2 2 7" xfId="8282"/>
    <cellStyle name="Check Cell 5 2 3" xfId="8283"/>
    <cellStyle name="Check Cell 5 2 4" xfId="8284"/>
    <cellStyle name="Check Cell 5 2 5" xfId="8285"/>
    <cellStyle name="Check Cell 5 2 6" xfId="8286"/>
    <cellStyle name="Check Cell 5 2 7" xfId="8287"/>
    <cellStyle name="Check Cell 5 3" xfId="8288"/>
    <cellStyle name="Check Cell 5 4" xfId="8289"/>
    <cellStyle name="Check Cell 5 5" xfId="8290"/>
    <cellStyle name="Check Cell 5 6" xfId="8291"/>
    <cellStyle name="Check Cell 5 7" xfId="8292"/>
    <cellStyle name="Check Cell 5 8" xfId="8293"/>
    <cellStyle name="Check Cell 5 9" xfId="8294"/>
    <cellStyle name="Check Cell 50" xfId="8295"/>
    <cellStyle name="Check Cell 51" xfId="8296"/>
    <cellStyle name="Check Cell 52" xfId="8297"/>
    <cellStyle name="Check Cell 53" xfId="8298"/>
    <cellStyle name="Check Cell 54" xfId="8299"/>
    <cellStyle name="Check Cell 55" xfId="8300"/>
    <cellStyle name="Check Cell 56" xfId="8301"/>
    <cellStyle name="Check Cell 57" xfId="8302"/>
    <cellStyle name="Check Cell 58" xfId="8303"/>
    <cellStyle name="Check Cell 59" xfId="8304"/>
    <cellStyle name="Check Cell 6" xfId="8305"/>
    <cellStyle name="Check Cell 6 10" xfId="8306"/>
    <cellStyle name="Check Cell 6 11" xfId="8307"/>
    <cellStyle name="Check Cell 6 12" xfId="8308"/>
    <cellStyle name="Check Cell 6 13" xfId="8309"/>
    <cellStyle name="Check Cell 6 2" xfId="8310"/>
    <cellStyle name="Check Cell 6 2 2" xfId="8311"/>
    <cellStyle name="Check Cell 6 2 2 2" xfId="8312"/>
    <cellStyle name="Check Cell 6 2 2 3" xfId="8313"/>
    <cellStyle name="Check Cell 6 2 2 4" xfId="8314"/>
    <cellStyle name="Check Cell 6 2 2 5" xfId="8315"/>
    <cellStyle name="Check Cell 6 2 2 6" xfId="8316"/>
    <cellStyle name="Check Cell 6 2 2 7" xfId="8317"/>
    <cellStyle name="Check Cell 6 2 3" xfId="8318"/>
    <cellStyle name="Check Cell 6 2 4" xfId="8319"/>
    <cellStyle name="Check Cell 6 2 5" xfId="8320"/>
    <cellStyle name="Check Cell 6 2 6" xfId="8321"/>
    <cellStyle name="Check Cell 6 2 7" xfId="8322"/>
    <cellStyle name="Check Cell 6 3" xfId="8323"/>
    <cellStyle name="Check Cell 6 4" xfId="8324"/>
    <cellStyle name="Check Cell 6 5" xfId="8325"/>
    <cellStyle name="Check Cell 6 6" xfId="8326"/>
    <cellStyle name="Check Cell 6 7" xfId="8327"/>
    <cellStyle name="Check Cell 6 8" xfId="8328"/>
    <cellStyle name="Check Cell 6 9" xfId="8329"/>
    <cellStyle name="Check Cell 60" xfId="8330"/>
    <cellStyle name="Check Cell 61" xfId="8331"/>
    <cellStyle name="Check Cell 62" xfId="8332"/>
    <cellStyle name="Check Cell 63" xfId="8333"/>
    <cellStyle name="Check Cell 64" xfId="8334"/>
    <cellStyle name="Check Cell 65" xfId="8335"/>
    <cellStyle name="Check Cell 66" xfId="8336"/>
    <cellStyle name="Check Cell 67" xfId="8337"/>
    <cellStyle name="Check Cell 68" xfId="8338"/>
    <cellStyle name="Check Cell 69" xfId="8339"/>
    <cellStyle name="Check Cell 7" xfId="8340"/>
    <cellStyle name="Check Cell 7 10" xfId="8341"/>
    <cellStyle name="Check Cell 7 11" xfId="8342"/>
    <cellStyle name="Check Cell 7 12" xfId="8343"/>
    <cellStyle name="Check Cell 7 13" xfId="8344"/>
    <cellStyle name="Check Cell 7 2" xfId="8345"/>
    <cellStyle name="Check Cell 7 2 2" xfId="8346"/>
    <cellStyle name="Check Cell 7 2 2 2" xfId="8347"/>
    <cellStyle name="Check Cell 7 2 2 3" xfId="8348"/>
    <cellStyle name="Check Cell 7 2 2 4" xfId="8349"/>
    <cellStyle name="Check Cell 7 2 2 5" xfId="8350"/>
    <cellStyle name="Check Cell 7 2 2 6" xfId="8351"/>
    <cellStyle name="Check Cell 7 2 2 7" xfId="8352"/>
    <cellStyle name="Check Cell 7 2 3" xfId="8353"/>
    <cellStyle name="Check Cell 7 2 4" xfId="8354"/>
    <cellStyle name="Check Cell 7 2 5" xfId="8355"/>
    <cellStyle name="Check Cell 7 2 6" xfId="8356"/>
    <cellStyle name="Check Cell 7 2 7" xfId="8357"/>
    <cellStyle name="Check Cell 7 3" xfId="8358"/>
    <cellStyle name="Check Cell 7 4" xfId="8359"/>
    <cellStyle name="Check Cell 7 5" xfId="8360"/>
    <cellStyle name="Check Cell 7 6" xfId="8361"/>
    <cellStyle name="Check Cell 7 7" xfId="8362"/>
    <cellStyle name="Check Cell 7 8" xfId="8363"/>
    <cellStyle name="Check Cell 7 9" xfId="8364"/>
    <cellStyle name="Check Cell 70" xfId="8365"/>
    <cellStyle name="Check Cell 71" xfId="8366"/>
    <cellStyle name="Check Cell 72" xfId="8367"/>
    <cellStyle name="Check Cell 8" xfId="8368"/>
    <cellStyle name="Check Cell 8 2" xfId="8369"/>
    <cellStyle name="Check Cell 8 3" xfId="8370"/>
    <cellStyle name="Check Cell 8 4" xfId="8371"/>
    <cellStyle name="Check Cell 8 5" xfId="8372"/>
    <cellStyle name="Check Cell 8 6" xfId="8373"/>
    <cellStyle name="Check Cell 8 7" xfId="8374"/>
    <cellStyle name="Check Cell 9" xfId="8375"/>
    <cellStyle name="Comma [00]" xfId="63"/>
    <cellStyle name="Comma [00] 10" xfId="8377"/>
    <cellStyle name="Comma [00] 11" xfId="8378"/>
    <cellStyle name="Comma [00] 12" xfId="8379"/>
    <cellStyle name="Comma [00] 13" xfId="8380"/>
    <cellStyle name="Comma [00] 14" xfId="8381"/>
    <cellStyle name="Comma [00] 15" xfId="8382"/>
    <cellStyle name="Comma [00] 16" xfId="8383"/>
    <cellStyle name="Comma [00] 17" xfId="8384"/>
    <cellStyle name="Comma [00] 18" xfId="8385"/>
    <cellStyle name="Comma [00] 19" xfId="8386"/>
    <cellStyle name="Comma [00] 2" xfId="8387"/>
    <cellStyle name="Comma [00] 20" xfId="8388"/>
    <cellStyle name="Comma [00] 21" xfId="8389"/>
    <cellStyle name="Comma [00] 22" xfId="8390"/>
    <cellStyle name="Comma [00] 23" xfId="8391"/>
    <cellStyle name="Comma [00] 23 2" xfId="8392"/>
    <cellStyle name="Comma [00] 23 3" xfId="8393"/>
    <cellStyle name="Comma [00] 23 4" xfId="8394"/>
    <cellStyle name="Comma [00] 23 5" xfId="8395"/>
    <cellStyle name="Comma [00] 23 6" xfId="8396"/>
    <cellStyle name="Comma [00] 23 7" xfId="8397"/>
    <cellStyle name="Comma [00] 24" xfId="8398"/>
    <cellStyle name="Comma [00] 24 2" xfId="8399"/>
    <cellStyle name="Comma [00] 24 3" xfId="8400"/>
    <cellStyle name="Comma [00] 24 4" xfId="8401"/>
    <cellStyle name="Comma [00] 24 5" xfId="8402"/>
    <cellStyle name="Comma [00] 24 6" xfId="8403"/>
    <cellStyle name="Comma [00] 24 7" xfId="8404"/>
    <cellStyle name="Comma [00] 25" xfId="8405"/>
    <cellStyle name="Comma [00] 25 2" xfId="8406"/>
    <cellStyle name="Comma [00] 25 3" xfId="8407"/>
    <cellStyle name="Comma [00] 25 4" xfId="8408"/>
    <cellStyle name="Comma [00] 25 5" xfId="8409"/>
    <cellStyle name="Comma [00] 25 6" xfId="8410"/>
    <cellStyle name="Comma [00] 25 7" xfId="8411"/>
    <cellStyle name="Comma [00] 26" xfId="8412"/>
    <cellStyle name="Comma [00] 26 2" xfId="8413"/>
    <cellStyle name="Comma [00] 26 3" xfId="8414"/>
    <cellStyle name="Comma [00] 26 4" xfId="8415"/>
    <cellStyle name="Comma [00] 26 5" xfId="8416"/>
    <cellStyle name="Comma [00] 26 6" xfId="8417"/>
    <cellStyle name="Comma [00] 26 7" xfId="8418"/>
    <cellStyle name="Comma [00] 27" xfId="8419"/>
    <cellStyle name="Comma [00] 27 2" xfId="8420"/>
    <cellStyle name="Comma [00] 27 3" xfId="8421"/>
    <cellStyle name="Comma [00] 27 4" xfId="8422"/>
    <cellStyle name="Comma [00] 27 5" xfId="8423"/>
    <cellStyle name="Comma [00] 27 6" xfId="8424"/>
    <cellStyle name="Comma [00] 27 7" xfId="8425"/>
    <cellStyle name="Comma [00] 28" xfId="8426"/>
    <cellStyle name="Comma [00] 28 2" xfId="8427"/>
    <cellStyle name="Comma [00] 28 3" xfId="8428"/>
    <cellStyle name="Comma [00] 28 4" xfId="8429"/>
    <cellStyle name="Comma [00] 28 5" xfId="8430"/>
    <cellStyle name="Comma [00] 28 6" xfId="8431"/>
    <cellStyle name="Comma [00] 28 7" xfId="8432"/>
    <cellStyle name="Comma [00] 29" xfId="8433"/>
    <cellStyle name="Comma [00] 3" xfId="8434"/>
    <cellStyle name="Comma [00] 30" xfId="8435"/>
    <cellStyle name="Comma [00] 31" xfId="8436"/>
    <cellStyle name="Comma [00] 32" xfId="8437"/>
    <cellStyle name="Comma [00] 33" xfId="8438"/>
    <cellStyle name="Comma [00] 34" xfId="8439"/>
    <cellStyle name="Comma [00] 35" xfId="8440"/>
    <cellStyle name="Comma [00] 36" xfId="8441"/>
    <cellStyle name="Comma [00] 37" xfId="8442"/>
    <cellStyle name="Comma [00] 38" xfId="8443"/>
    <cellStyle name="Comma [00] 39" xfId="8444"/>
    <cellStyle name="Comma [00] 4" xfId="8445"/>
    <cellStyle name="Comma [00] 40" xfId="8446"/>
    <cellStyle name="Comma [00] 41" xfId="8447"/>
    <cellStyle name="Comma [00] 42" xfId="8448"/>
    <cellStyle name="Comma [00] 43" xfId="8449"/>
    <cellStyle name="Comma [00] 44" xfId="8450"/>
    <cellStyle name="Comma [00] 45" xfId="8451"/>
    <cellStyle name="Comma [00] 46" xfId="8452"/>
    <cellStyle name="Comma [00] 47" xfId="8453"/>
    <cellStyle name="Comma [00] 48" xfId="8454"/>
    <cellStyle name="Comma [00] 49" xfId="8455"/>
    <cellStyle name="Comma [00] 5" xfId="8456"/>
    <cellStyle name="Comma [00] 50" xfId="8457"/>
    <cellStyle name="Comma [00] 51" xfId="8376"/>
    <cellStyle name="Comma [00] 6" xfId="8458"/>
    <cellStyle name="Comma [00] 7" xfId="8459"/>
    <cellStyle name="Comma [00] 8" xfId="8460"/>
    <cellStyle name="Comma [00] 9" xfId="8461"/>
    <cellStyle name="Comma 10" xfId="8462"/>
    <cellStyle name="Comma 10 2" xfId="8463"/>
    <cellStyle name="Comma 10 3" xfId="8464"/>
    <cellStyle name="Comma 10 4" xfId="8465"/>
    <cellStyle name="Comma 10 5" xfId="8466"/>
    <cellStyle name="Comma 10 6" xfId="8467"/>
    <cellStyle name="Comma 10 7" xfId="8468"/>
    <cellStyle name="Comma 2" xfId="8469"/>
    <cellStyle name="Comma 2 2" xfId="8470"/>
    <cellStyle name="Comma 3" xfId="8471"/>
    <cellStyle name="Comma 4" xfId="8472"/>
    <cellStyle name="Comma 5" xfId="30326"/>
    <cellStyle name="Company Name" xfId="8"/>
    <cellStyle name="Company Name 2" xfId="8474"/>
    <cellStyle name="Company Name 3" xfId="8473"/>
    <cellStyle name="Credit" xfId="9"/>
    <cellStyle name="Credit 2" xfId="8476"/>
    <cellStyle name="Credit 3" xfId="8475"/>
    <cellStyle name="Credit subtotal" xfId="10"/>
    <cellStyle name="Credit subtotal 2" xfId="8478"/>
    <cellStyle name="Credit subtotal 3" xfId="8477"/>
    <cellStyle name="Credit Total" xfId="11"/>
    <cellStyle name="Credit Total 2" xfId="8480"/>
    <cellStyle name="Credit Total 3" xfId="8479"/>
    <cellStyle name="Credit_Worksheet in 2210 Ársreikningur - Verslunarfyrirtæki með sundurliðunum án heitis" xfId="12"/>
    <cellStyle name="Currency [00]" xfId="64"/>
    <cellStyle name="Currency [00] 10" xfId="8482"/>
    <cellStyle name="Currency [00] 11" xfId="8483"/>
    <cellStyle name="Currency [00] 12" xfId="8484"/>
    <cellStyle name="Currency [00] 13" xfId="8485"/>
    <cellStyle name="Currency [00] 14" xfId="8486"/>
    <cellStyle name="Currency [00] 15" xfId="8487"/>
    <cellStyle name="Currency [00] 16" xfId="8488"/>
    <cellStyle name="Currency [00] 17" xfId="8489"/>
    <cellStyle name="Currency [00] 18" xfId="8490"/>
    <cellStyle name="Currency [00] 19" xfId="8491"/>
    <cellStyle name="Currency [00] 2" xfId="8492"/>
    <cellStyle name="Currency [00] 20" xfId="8493"/>
    <cellStyle name="Currency [00] 21" xfId="8494"/>
    <cellStyle name="Currency [00] 22" xfId="8495"/>
    <cellStyle name="Currency [00] 23" xfId="8496"/>
    <cellStyle name="Currency [00] 23 2" xfId="8497"/>
    <cellStyle name="Currency [00] 23 3" xfId="8498"/>
    <cellStyle name="Currency [00] 23 4" xfId="8499"/>
    <cellStyle name="Currency [00] 23 5" xfId="8500"/>
    <cellStyle name="Currency [00] 23 6" xfId="8501"/>
    <cellStyle name="Currency [00] 23 7" xfId="8502"/>
    <cellStyle name="Currency [00] 24" xfId="8503"/>
    <cellStyle name="Currency [00] 24 2" xfId="8504"/>
    <cellStyle name="Currency [00] 24 3" xfId="8505"/>
    <cellStyle name="Currency [00] 24 4" xfId="8506"/>
    <cellStyle name="Currency [00] 24 5" xfId="8507"/>
    <cellStyle name="Currency [00] 24 6" xfId="8508"/>
    <cellStyle name="Currency [00] 24 7" xfId="8509"/>
    <cellStyle name="Currency [00] 25" xfId="8510"/>
    <cellStyle name="Currency [00] 25 2" xfId="8511"/>
    <cellStyle name="Currency [00] 25 3" xfId="8512"/>
    <cellStyle name="Currency [00] 25 4" xfId="8513"/>
    <cellStyle name="Currency [00] 25 5" xfId="8514"/>
    <cellStyle name="Currency [00] 25 6" xfId="8515"/>
    <cellStyle name="Currency [00] 25 7" xfId="8516"/>
    <cellStyle name="Currency [00] 26" xfId="8517"/>
    <cellStyle name="Currency [00] 26 2" xfId="8518"/>
    <cellStyle name="Currency [00] 26 3" xfId="8519"/>
    <cellStyle name="Currency [00] 26 4" xfId="8520"/>
    <cellStyle name="Currency [00] 26 5" xfId="8521"/>
    <cellStyle name="Currency [00] 26 6" xfId="8522"/>
    <cellStyle name="Currency [00] 26 7" xfId="8523"/>
    <cellStyle name="Currency [00] 27" xfId="8524"/>
    <cellStyle name="Currency [00] 27 2" xfId="8525"/>
    <cellStyle name="Currency [00] 27 3" xfId="8526"/>
    <cellStyle name="Currency [00] 27 4" xfId="8527"/>
    <cellStyle name="Currency [00] 27 5" xfId="8528"/>
    <cellStyle name="Currency [00] 27 6" xfId="8529"/>
    <cellStyle name="Currency [00] 27 7" xfId="8530"/>
    <cellStyle name="Currency [00] 28" xfId="8531"/>
    <cellStyle name="Currency [00] 28 2" xfId="8532"/>
    <cellStyle name="Currency [00] 28 3" xfId="8533"/>
    <cellStyle name="Currency [00] 28 4" xfId="8534"/>
    <cellStyle name="Currency [00] 28 5" xfId="8535"/>
    <cellStyle name="Currency [00] 28 6" xfId="8536"/>
    <cellStyle name="Currency [00] 28 7" xfId="8537"/>
    <cellStyle name="Currency [00] 29" xfId="8538"/>
    <cellStyle name="Currency [00] 3" xfId="8539"/>
    <cellStyle name="Currency [00] 30" xfId="8540"/>
    <cellStyle name="Currency [00] 31" xfId="8541"/>
    <cellStyle name="Currency [00] 32" xfId="8542"/>
    <cellStyle name="Currency [00] 33" xfId="8543"/>
    <cellStyle name="Currency [00] 34" xfId="8544"/>
    <cellStyle name="Currency [00] 35" xfId="8545"/>
    <cellStyle name="Currency [00] 36" xfId="8546"/>
    <cellStyle name="Currency [00] 37" xfId="8547"/>
    <cellStyle name="Currency [00] 38" xfId="8548"/>
    <cellStyle name="Currency [00] 39" xfId="8549"/>
    <cellStyle name="Currency [00] 4" xfId="8550"/>
    <cellStyle name="Currency [00] 40" xfId="8551"/>
    <cellStyle name="Currency [00] 41" xfId="8552"/>
    <cellStyle name="Currency [00] 42" xfId="8553"/>
    <cellStyle name="Currency [00] 43" xfId="8554"/>
    <cellStyle name="Currency [00] 44" xfId="8555"/>
    <cellStyle name="Currency [00] 45" xfId="8556"/>
    <cellStyle name="Currency [00] 46" xfId="8557"/>
    <cellStyle name="Currency [00] 47" xfId="8558"/>
    <cellStyle name="Currency [00] 48" xfId="8559"/>
    <cellStyle name="Currency [00] 49" xfId="8560"/>
    <cellStyle name="Currency [00] 5" xfId="8561"/>
    <cellStyle name="Currency [00] 50" xfId="8562"/>
    <cellStyle name="Currency [00] 51" xfId="8481"/>
    <cellStyle name="Currency [00] 6" xfId="8563"/>
    <cellStyle name="Currency [00] 7" xfId="8564"/>
    <cellStyle name="Currency [00] 8" xfId="8565"/>
    <cellStyle name="Currency [00] 9" xfId="8566"/>
    <cellStyle name="Currency 2" xfId="30327"/>
    <cellStyle name="Date long" xfId="65"/>
    <cellStyle name="Date long 10" xfId="8568"/>
    <cellStyle name="Date long 11" xfId="8569"/>
    <cellStyle name="Date long 12" xfId="8570"/>
    <cellStyle name="Date long 13" xfId="8571"/>
    <cellStyle name="Date long 14" xfId="8572"/>
    <cellStyle name="Date long 15" xfId="8573"/>
    <cellStyle name="Date long 16" xfId="8574"/>
    <cellStyle name="Date long 17" xfId="8575"/>
    <cellStyle name="Date long 18" xfId="8576"/>
    <cellStyle name="Date long 19" xfId="8577"/>
    <cellStyle name="Date long 2" xfId="8578"/>
    <cellStyle name="Date long 20" xfId="8579"/>
    <cellStyle name="Date long 21" xfId="8580"/>
    <cellStyle name="Date long 22" xfId="8581"/>
    <cellStyle name="Date long 23" xfId="8582"/>
    <cellStyle name="Date long 24" xfId="8583"/>
    <cellStyle name="Date long 25" xfId="8584"/>
    <cellStyle name="Date long 26" xfId="8585"/>
    <cellStyle name="Date long 27" xfId="8586"/>
    <cellStyle name="Date long 28" xfId="8587"/>
    <cellStyle name="Date long 29" xfId="8588"/>
    <cellStyle name="Date long 3" xfId="8589"/>
    <cellStyle name="Date long 30" xfId="8590"/>
    <cellStyle name="Date long 31" xfId="8591"/>
    <cellStyle name="Date long 32" xfId="8592"/>
    <cellStyle name="Date long 33" xfId="8593"/>
    <cellStyle name="Date long 34" xfId="8594"/>
    <cellStyle name="Date long 35" xfId="8595"/>
    <cellStyle name="Date long 36" xfId="8596"/>
    <cellStyle name="Date long 37" xfId="8597"/>
    <cellStyle name="Date long 38" xfId="8598"/>
    <cellStyle name="Date long 39" xfId="8599"/>
    <cellStyle name="Date long 4" xfId="8600"/>
    <cellStyle name="Date long 40" xfId="8601"/>
    <cellStyle name="Date long 41" xfId="8602"/>
    <cellStyle name="Date long 42" xfId="8603"/>
    <cellStyle name="Date long 43" xfId="8604"/>
    <cellStyle name="Date long 44" xfId="8605"/>
    <cellStyle name="Date long 45" xfId="8567"/>
    <cellStyle name="Date long 5" xfId="8606"/>
    <cellStyle name="Date long 6" xfId="8607"/>
    <cellStyle name="Date long 7" xfId="8608"/>
    <cellStyle name="Date long 8" xfId="8609"/>
    <cellStyle name="Date long 9" xfId="8610"/>
    <cellStyle name="Date medium" xfId="66"/>
    <cellStyle name="Date medium 10" xfId="8612"/>
    <cellStyle name="Date medium 11" xfId="8613"/>
    <cellStyle name="Date medium 12" xfId="8614"/>
    <cellStyle name="Date medium 13" xfId="8615"/>
    <cellStyle name="Date medium 14" xfId="8616"/>
    <cellStyle name="Date medium 15" xfId="8617"/>
    <cellStyle name="Date medium 16" xfId="8618"/>
    <cellStyle name="Date medium 17" xfId="8619"/>
    <cellStyle name="Date medium 18" xfId="8620"/>
    <cellStyle name="Date medium 19" xfId="8621"/>
    <cellStyle name="Date medium 2" xfId="8622"/>
    <cellStyle name="Date medium 20" xfId="8623"/>
    <cellStyle name="Date medium 21" xfId="8624"/>
    <cellStyle name="Date medium 22" xfId="8625"/>
    <cellStyle name="Date medium 23" xfId="8626"/>
    <cellStyle name="Date medium 24" xfId="8627"/>
    <cellStyle name="Date medium 25" xfId="8628"/>
    <cellStyle name="Date medium 26" xfId="8629"/>
    <cellStyle name="Date medium 27" xfId="8630"/>
    <cellStyle name="Date medium 28" xfId="8631"/>
    <cellStyle name="Date medium 29" xfId="8632"/>
    <cellStyle name="Date medium 3" xfId="8633"/>
    <cellStyle name="Date medium 30" xfId="8634"/>
    <cellStyle name="Date medium 31" xfId="8635"/>
    <cellStyle name="Date medium 32" xfId="8636"/>
    <cellStyle name="Date medium 33" xfId="8637"/>
    <cellStyle name="Date medium 34" xfId="8638"/>
    <cellStyle name="Date medium 35" xfId="8639"/>
    <cellStyle name="Date medium 36" xfId="8640"/>
    <cellStyle name="Date medium 37" xfId="8641"/>
    <cellStyle name="Date medium 38" xfId="8642"/>
    <cellStyle name="Date medium 39" xfId="8643"/>
    <cellStyle name="Date medium 4" xfId="8644"/>
    <cellStyle name="Date medium 40" xfId="8645"/>
    <cellStyle name="Date medium 41" xfId="8646"/>
    <cellStyle name="Date medium 42" xfId="8647"/>
    <cellStyle name="Date medium 43" xfId="8648"/>
    <cellStyle name="Date medium 44" xfId="8649"/>
    <cellStyle name="Date medium 45" xfId="8611"/>
    <cellStyle name="Date medium 5" xfId="8650"/>
    <cellStyle name="Date medium 6" xfId="8651"/>
    <cellStyle name="Date medium 7" xfId="8652"/>
    <cellStyle name="Date medium 8" xfId="8653"/>
    <cellStyle name="Date medium 9" xfId="8654"/>
    <cellStyle name="Date Short" xfId="67"/>
    <cellStyle name="Date Short 2" xfId="8656"/>
    <cellStyle name="Date Short 3" xfId="8655"/>
    <cellStyle name="Debit" xfId="13"/>
    <cellStyle name="Debit 2" xfId="8658"/>
    <cellStyle name="Debit 3" xfId="8657"/>
    <cellStyle name="Debit subtotal" xfId="14"/>
    <cellStyle name="Debit subtotal 2" xfId="8660"/>
    <cellStyle name="Debit subtotal 3" xfId="8659"/>
    <cellStyle name="Debit Total" xfId="15"/>
    <cellStyle name="Debit Total 2" xfId="8662"/>
    <cellStyle name="Debit Total 3" xfId="8661"/>
    <cellStyle name="Debit_Worksheet in 2210 Ársreikningur - Verslunarfyrirtæki með sundurliðunum án heitis" xfId="16"/>
    <cellStyle name="Decimal" xfId="17"/>
    <cellStyle name="Decimal (negative)" xfId="18"/>
    <cellStyle name="Decimal (negative) 2" xfId="8665"/>
    <cellStyle name="Decimal (negative) 3" xfId="8666"/>
    <cellStyle name="Decimal (negative) 4" xfId="8664"/>
    <cellStyle name="Decimal 2" xfId="8667"/>
    <cellStyle name="Decimal 3" xfId="8668"/>
    <cellStyle name="Decimal 4" xfId="8669"/>
    <cellStyle name="Decimal 5" xfId="8670"/>
    <cellStyle name="Decimal 6" xfId="8671"/>
    <cellStyle name="Decimal 7" xfId="8672"/>
    <cellStyle name="Decimal 8" xfId="8673"/>
    <cellStyle name="Decimal 9" xfId="8663"/>
    <cellStyle name="Enter Currency (0)" xfId="68"/>
    <cellStyle name="Enter Currency (0) 10" xfId="8675"/>
    <cellStyle name="Enter Currency (0) 11" xfId="8676"/>
    <cellStyle name="Enter Currency (0) 12" xfId="8677"/>
    <cellStyle name="Enter Currency (0) 13" xfId="8678"/>
    <cellStyle name="Enter Currency (0) 14" xfId="8679"/>
    <cellStyle name="Enter Currency (0) 15" xfId="8680"/>
    <cellStyle name="Enter Currency (0) 16" xfId="8681"/>
    <cellStyle name="Enter Currency (0) 17" xfId="8682"/>
    <cellStyle name="Enter Currency (0) 18" xfId="8683"/>
    <cellStyle name="Enter Currency (0) 19" xfId="8684"/>
    <cellStyle name="Enter Currency (0) 2" xfId="8685"/>
    <cellStyle name="Enter Currency (0) 20" xfId="8686"/>
    <cellStyle name="Enter Currency (0) 21" xfId="8687"/>
    <cellStyle name="Enter Currency (0) 22" xfId="8688"/>
    <cellStyle name="Enter Currency (0) 23" xfId="8689"/>
    <cellStyle name="Enter Currency (0) 23 2" xfId="8690"/>
    <cellStyle name="Enter Currency (0) 23 3" xfId="8691"/>
    <cellStyle name="Enter Currency (0) 23 4" xfId="8692"/>
    <cellStyle name="Enter Currency (0) 23 5" xfId="8693"/>
    <cellStyle name="Enter Currency (0) 23 6" xfId="8694"/>
    <cellStyle name="Enter Currency (0) 23 7" xfId="8695"/>
    <cellStyle name="Enter Currency (0) 24" xfId="8696"/>
    <cellStyle name="Enter Currency (0) 24 2" xfId="8697"/>
    <cellStyle name="Enter Currency (0) 24 3" xfId="8698"/>
    <cellStyle name="Enter Currency (0) 24 4" xfId="8699"/>
    <cellStyle name="Enter Currency (0) 24 5" xfId="8700"/>
    <cellStyle name="Enter Currency (0) 24 6" xfId="8701"/>
    <cellStyle name="Enter Currency (0) 24 7" xfId="8702"/>
    <cellStyle name="Enter Currency (0) 25" xfId="8703"/>
    <cellStyle name="Enter Currency (0) 25 2" xfId="8704"/>
    <cellStyle name="Enter Currency (0) 25 3" xfId="8705"/>
    <cellStyle name="Enter Currency (0) 25 4" xfId="8706"/>
    <cellStyle name="Enter Currency (0) 25 5" xfId="8707"/>
    <cellStyle name="Enter Currency (0) 25 6" xfId="8708"/>
    <cellStyle name="Enter Currency (0) 25 7" xfId="8709"/>
    <cellStyle name="Enter Currency (0) 26" xfId="8710"/>
    <cellStyle name="Enter Currency (0) 26 2" xfId="8711"/>
    <cellStyle name="Enter Currency (0) 26 3" xfId="8712"/>
    <cellStyle name="Enter Currency (0) 26 4" xfId="8713"/>
    <cellStyle name="Enter Currency (0) 26 5" xfId="8714"/>
    <cellStyle name="Enter Currency (0) 26 6" xfId="8715"/>
    <cellStyle name="Enter Currency (0) 26 7" xfId="8716"/>
    <cellStyle name="Enter Currency (0) 27" xfId="8717"/>
    <cellStyle name="Enter Currency (0) 27 2" xfId="8718"/>
    <cellStyle name="Enter Currency (0) 27 3" xfId="8719"/>
    <cellStyle name="Enter Currency (0) 27 4" xfId="8720"/>
    <cellStyle name="Enter Currency (0) 27 5" xfId="8721"/>
    <cellStyle name="Enter Currency (0) 27 6" xfId="8722"/>
    <cellStyle name="Enter Currency (0) 27 7" xfId="8723"/>
    <cellStyle name="Enter Currency (0) 28" xfId="8724"/>
    <cellStyle name="Enter Currency (0) 28 2" xfId="8725"/>
    <cellStyle name="Enter Currency (0) 28 3" xfId="8726"/>
    <cellStyle name="Enter Currency (0) 28 4" xfId="8727"/>
    <cellStyle name="Enter Currency (0) 28 5" xfId="8728"/>
    <cellStyle name="Enter Currency (0) 28 6" xfId="8729"/>
    <cellStyle name="Enter Currency (0) 28 7" xfId="8730"/>
    <cellStyle name="Enter Currency (0) 29" xfId="8731"/>
    <cellStyle name="Enter Currency (0) 3" xfId="8732"/>
    <cellStyle name="Enter Currency (0) 30" xfId="8733"/>
    <cellStyle name="Enter Currency (0) 31" xfId="8734"/>
    <cellStyle name="Enter Currency (0) 32" xfId="8735"/>
    <cellStyle name="Enter Currency (0) 33" xfId="8736"/>
    <cellStyle name="Enter Currency (0) 34" xfId="8737"/>
    <cellStyle name="Enter Currency (0) 35" xfId="8738"/>
    <cellStyle name="Enter Currency (0) 36" xfId="8739"/>
    <cellStyle name="Enter Currency (0) 37" xfId="8740"/>
    <cellStyle name="Enter Currency (0) 38" xfId="8741"/>
    <cellStyle name="Enter Currency (0) 39" xfId="8742"/>
    <cellStyle name="Enter Currency (0) 4" xfId="8743"/>
    <cellStyle name="Enter Currency (0) 40" xfId="8744"/>
    <cellStyle name="Enter Currency (0) 41" xfId="8745"/>
    <cellStyle name="Enter Currency (0) 42" xfId="8746"/>
    <cellStyle name="Enter Currency (0) 43" xfId="8747"/>
    <cellStyle name="Enter Currency (0) 44" xfId="8748"/>
    <cellStyle name="Enter Currency (0) 45" xfId="8749"/>
    <cellStyle name="Enter Currency (0) 46" xfId="8750"/>
    <cellStyle name="Enter Currency (0) 47" xfId="8751"/>
    <cellStyle name="Enter Currency (0) 48" xfId="8752"/>
    <cellStyle name="Enter Currency (0) 49" xfId="8753"/>
    <cellStyle name="Enter Currency (0) 5" xfId="8754"/>
    <cellStyle name="Enter Currency (0) 50" xfId="8755"/>
    <cellStyle name="Enter Currency (0) 51" xfId="8674"/>
    <cellStyle name="Enter Currency (0) 6" xfId="8756"/>
    <cellStyle name="Enter Currency (0) 7" xfId="8757"/>
    <cellStyle name="Enter Currency (0) 8" xfId="8758"/>
    <cellStyle name="Enter Currency (0) 9" xfId="8759"/>
    <cellStyle name="Enter Currency (2)" xfId="69"/>
    <cellStyle name="Enter Currency (2) 10" xfId="8761"/>
    <cellStyle name="Enter Currency (2) 11" xfId="8762"/>
    <cellStyle name="Enter Currency (2) 12" xfId="8763"/>
    <cellStyle name="Enter Currency (2) 13" xfId="8764"/>
    <cellStyle name="Enter Currency (2) 14" xfId="8765"/>
    <cellStyle name="Enter Currency (2) 15" xfId="8766"/>
    <cellStyle name="Enter Currency (2) 16" xfId="8767"/>
    <cellStyle name="Enter Currency (2) 17" xfId="8768"/>
    <cellStyle name="Enter Currency (2) 18" xfId="8769"/>
    <cellStyle name="Enter Currency (2) 19" xfId="8770"/>
    <cellStyle name="Enter Currency (2) 2" xfId="8771"/>
    <cellStyle name="Enter Currency (2) 20" xfId="8772"/>
    <cellStyle name="Enter Currency (2) 21" xfId="8773"/>
    <cellStyle name="Enter Currency (2) 22" xfId="8774"/>
    <cellStyle name="Enter Currency (2) 23" xfId="8775"/>
    <cellStyle name="Enter Currency (2) 23 2" xfId="8776"/>
    <cellStyle name="Enter Currency (2) 23 3" xfId="8777"/>
    <cellStyle name="Enter Currency (2) 23 4" xfId="8778"/>
    <cellStyle name="Enter Currency (2) 23 5" xfId="8779"/>
    <cellStyle name="Enter Currency (2) 23 6" xfId="8780"/>
    <cellStyle name="Enter Currency (2) 23 7" xfId="8781"/>
    <cellStyle name="Enter Currency (2) 24" xfId="8782"/>
    <cellStyle name="Enter Currency (2) 24 2" xfId="8783"/>
    <cellStyle name="Enter Currency (2) 24 3" xfId="8784"/>
    <cellStyle name="Enter Currency (2) 24 4" xfId="8785"/>
    <cellStyle name="Enter Currency (2) 24 5" xfId="8786"/>
    <cellStyle name="Enter Currency (2) 24 6" xfId="8787"/>
    <cellStyle name="Enter Currency (2) 24 7" xfId="8788"/>
    <cellStyle name="Enter Currency (2) 25" xfId="8789"/>
    <cellStyle name="Enter Currency (2) 25 2" xfId="8790"/>
    <cellStyle name="Enter Currency (2) 25 3" xfId="8791"/>
    <cellStyle name="Enter Currency (2) 25 4" xfId="8792"/>
    <cellStyle name="Enter Currency (2) 25 5" xfId="8793"/>
    <cellStyle name="Enter Currency (2) 25 6" xfId="8794"/>
    <cellStyle name="Enter Currency (2) 25 7" xfId="8795"/>
    <cellStyle name="Enter Currency (2) 26" xfId="8796"/>
    <cellStyle name="Enter Currency (2) 26 2" xfId="8797"/>
    <cellStyle name="Enter Currency (2) 26 3" xfId="8798"/>
    <cellStyle name="Enter Currency (2) 26 4" xfId="8799"/>
    <cellStyle name="Enter Currency (2) 26 5" xfId="8800"/>
    <cellStyle name="Enter Currency (2) 26 6" xfId="8801"/>
    <cellStyle name="Enter Currency (2) 26 7" xfId="8802"/>
    <cellStyle name="Enter Currency (2) 27" xfId="8803"/>
    <cellStyle name="Enter Currency (2) 27 2" xfId="8804"/>
    <cellStyle name="Enter Currency (2) 27 3" xfId="8805"/>
    <cellStyle name="Enter Currency (2) 27 4" xfId="8806"/>
    <cellStyle name="Enter Currency (2) 27 5" xfId="8807"/>
    <cellStyle name="Enter Currency (2) 27 6" xfId="8808"/>
    <cellStyle name="Enter Currency (2) 27 7" xfId="8809"/>
    <cellStyle name="Enter Currency (2) 28" xfId="8810"/>
    <cellStyle name="Enter Currency (2) 28 2" xfId="8811"/>
    <cellStyle name="Enter Currency (2) 28 3" xfId="8812"/>
    <cellStyle name="Enter Currency (2) 28 4" xfId="8813"/>
    <cellStyle name="Enter Currency (2) 28 5" xfId="8814"/>
    <cellStyle name="Enter Currency (2) 28 6" xfId="8815"/>
    <cellStyle name="Enter Currency (2) 28 7" xfId="8816"/>
    <cellStyle name="Enter Currency (2) 29" xfId="8817"/>
    <cellStyle name="Enter Currency (2) 3" xfId="8818"/>
    <cellStyle name="Enter Currency (2) 30" xfId="8819"/>
    <cellStyle name="Enter Currency (2) 31" xfId="8820"/>
    <cellStyle name="Enter Currency (2) 32" xfId="8821"/>
    <cellStyle name="Enter Currency (2) 33" xfId="8822"/>
    <cellStyle name="Enter Currency (2) 34" xfId="8823"/>
    <cellStyle name="Enter Currency (2) 35" xfId="8824"/>
    <cellStyle name="Enter Currency (2) 36" xfId="8825"/>
    <cellStyle name="Enter Currency (2) 37" xfId="8826"/>
    <cellStyle name="Enter Currency (2) 38" xfId="8827"/>
    <cellStyle name="Enter Currency (2) 39" xfId="8828"/>
    <cellStyle name="Enter Currency (2) 4" xfId="8829"/>
    <cellStyle name="Enter Currency (2) 40" xfId="8830"/>
    <cellStyle name="Enter Currency (2) 41" xfId="8831"/>
    <cellStyle name="Enter Currency (2) 42" xfId="8832"/>
    <cellStyle name="Enter Currency (2) 43" xfId="8833"/>
    <cellStyle name="Enter Currency (2) 44" xfId="8834"/>
    <cellStyle name="Enter Currency (2) 45" xfId="8835"/>
    <cellStyle name="Enter Currency (2) 46" xfId="8836"/>
    <cellStyle name="Enter Currency (2) 47" xfId="8837"/>
    <cellStyle name="Enter Currency (2) 48" xfId="8838"/>
    <cellStyle name="Enter Currency (2) 49" xfId="8839"/>
    <cellStyle name="Enter Currency (2) 5" xfId="8840"/>
    <cellStyle name="Enter Currency (2) 50" xfId="8841"/>
    <cellStyle name="Enter Currency (2) 51" xfId="8760"/>
    <cellStyle name="Enter Currency (2) 6" xfId="8842"/>
    <cellStyle name="Enter Currency (2) 7" xfId="8843"/>
    <cellStyle name="Enter Currency (2) 8" xfId="8844"/>
    <cellStyle name="Enter Currency (2) 9" xfId="8845"/>
    <cellStyle name="Enter Units (0)" xfId="70"/>
    <cellStyle name="Enter Units (0) 10" xfId="8847"/>
    <cellStyle name="Enter Units (0) 11" xfId="8848"/>
    <cellStyle name="Enter Units (0) 12" xfId="8849"/>
    <cellStyle name="Enter Units (0) 13" xfId="8850"/>
    <cellStyle name="Enter Units (0) 14" xfId="8851"/>
    <cellStyle name="Enter Units (0) 15" xfId="8852"/>
    <cellStyle name="Enter Units (0) 16" xfId="8853"/>
    <cellStyle name="Enter Units (0) 17" xfId="8854"/>
    <cellStyle name="Enter Units (0) 18" xfId="8855"/>
    <cellStyle name="Enter Units (0) 19" xfId="8856"/>
    <cellStyle name="Enter Units (0) 2" xfId="8857"/>
    <cellStyle name="Enter Units (0) 20" xfId="8858"/>
    <cellStyle name="Enter Units (0) 21" xfId="8859"/>
    <cellStyle name="Enter Units (0) 22" xfId="8860"/>
    <cellStyle name="Enter Units (0) 23" xfId="8861"/>
    <cellStyle name="Enter Units (0) 23 2" xfId="8862"/>
    <cellStyle name="Enter Units (0) 23 3" xfId="8863"/>
    <cellStyle name="Enter Units (0) 23 4" xfId="8864"/>
    <cellStyle name="Enter Units (0) 23 5" xfId="8865"/>
    <cellStyle name="Enter Units (0) 23 6" xfId="8866"/>
    <cellStyle name="Enter Units (0) 23 7" xfId="8867"/>
    <cellStyle name="Enter Units (0) 24" xfId="8868"/>
    <cellStyle name="Enter Units (0) 24 2" xfId="8869"/>
    <cellStyle name="Enter Units (0) 24 3" xfId="8870"/>
    <cellStyle name="Enter Units (0) 24 4" xfId="8871"/>
    <cellStyle name="Enter Units (0) 24 5" xfId="8872"/>
    <cellStyle name="Enter Units (0) 24 6" xfId="8873"/>
    <cellStyle name="Enter Units (0) 24 7" xfId="8874"/>
    <cellStyle name="Enter Units (0) 25" xfId="8875"/>
    <cellStyle name="Enter Units (0) 25 2" xfId="8876"/>
    <cellStyle name="Enter Units (0) 25 3" xfId="8877"/>
    <cellStyle name="Enter Units (0) 25 4" xfId="8878"/>
    <cellStyle name="Enter Units (0) 25 5" xfId="8879"/>
    <cellStyle name="Enter Units (0) 25 6" xfId="8880"/>
    <cellStyle name="Enter Units (0) 25 7" xfId="8881"/>
    <cellStyle name="Enter Units (0) 26" xfId="8882"/>
    <cellStyle name="Enter Units (0) 26 2" xfId="8883"/>
    <cellStyle name="Enter Units (0) 26 3" xfId="8884"/>
    <cellStyle name="Enter Units (0) 26 4" xfId="8885"/>
    <cellStyle name="Enter Units (0) 26 5" xfId="8886"/>
    <cellStyle name="Enter Units (0) 26 6" xfId="8887"/>
    <cellStyle name="Enter Units (0) 26 7" xfId="8888"/>
    <cellStyle name="Enter Units (0) 27" xfId="8889"/>
    <cellStyle name="Enter Units (0) 27 2" xfId="8890"/>
    <cellStyle name="Enter Units (0) 27 3" xfId="8891"/>
    <cellStyle name="Enter Units (0) 27 4" xfId="8892"/>
    <cellStyle name="Enter Units (0) 27 5" xfId="8893"/>
    <cellStyle name="Enter Units (0) 27 6" xfId="8894"/>
    <cellStyle name="Enter Units (0) 27 7" xfId="8895"/>
    <cellStyle name="Enter Units (0) 28" xfId="8896"/>
    <cellStyle name="Enter Units (0) 28 2" xfId="8897"/>
    <cellStyle name="Enter Units (0) 28 3" xfId="8898"/>
    <cellStyle name="Enter Units (0) 28 4" xfId="8899"/>
    <cellStyle name="Enter Units (0) 28 5" xfId="8900"/>
    <cellStyle name="Enter Units (0) 28 6" xfId="8901"/>
    <cellStyle name="Enter Units (0) 28 7" xfId="8902"/>
    <cellStyle name="Enter Units (0) 29" xfId="8903"/>
    <cellStyle name="Enter Units (0) 3" xfId="8904"/>
    <cellStyle name="Enter Units (0) 30" xfId="8905"/>
    <cellStyle name="Enter Units (0) 31" xfId="8906"/>
    <cellStyle name="Enter Units (0) 32" xfId="8907"/>
    <cellStyle name="Enter Units (0) 33" xfId="8908"/>
    <cellStyle name="Enter Units (0) 34" xfId="8909"/>
    <cellStyle name="Enter Units (0) 35" xfId="8910"/>
    <cellStyle name="Enter Units (0) 36" xfId="8911"/>
    <cellStyle name="Enter Units (0) 37" xfId="8912"/>
    <cellStyle name="Enter Units (0) 38" xfId="8913"/>
    <cellStyle name="Enter Units (0) 39" xfId="8914"/>
    <cellStyle name="Enter Units (0) 4" xfId="8915"/>
    <cellStyle name="Enter Units (0) 40" xfId="8916"/>
    <cellStyle name="Enter Units (0) 41" xfId="8917"/>
    <cellStyle name="Enter Units (0) 42" xfId="8918"/>
    <cellStyle name="Enter Units (0) 43" xfId="8919"/>
    <cellStyle name="Enter Units (0) 44" xfId="8920"/>
    <cellStyle name="Enter Units (0) 45" xfId="8921"/>
    <cellStyle name="Enter Units (0) 46" xfId="8922"/>
    <cellStyle name="Enter Units (0) 47" xfId="8923"/>
    <cellStyle name="Enter Units (0) 48" xfId="8924"/>
    <cellStyle name="Enter Units (0) 49" xfId="8925"/>
    <cellStyle name="Enter Units (0) 5" xfId="8926"/>
    <cellStyle name="Enter Units (0) 50" xfId="8927"/>
    <cellStyle name="Enter Units (0) 51" xfId="8846"/>
    <cellStyle name="Enter Units (0) 6" xfId="8928"/>
    <cellStyle name="Enter Units (0) 7" xfId="8929"/>
    <cellStyle name="Enter Units (0) 8" xfId="8930"/>
    <cellStyle name="Enter Units (0) 9" xfId="8931"/>
    <cellStyle name="Enter Units (1)" xfId="71"/>
    <cellStyle name="Enter Units (1) 10" xfId="8933"/>
    <cellStyle name="Enter Units (1) 11" xfId="8934"/>
    <cellStyle name="Enter Units (1) 12" xfId="8935"/>
    <cellStyle name="Enter Units (1) 13" xfId="8936"/>
    <cellStyle name="Enter Units (1) 14" xfId="8937"/>
    <cellStyle name="Enter Units (1) 15" xfId="8938"/>
    <cellStyle name="Enter Units (1) 16" xfId="8939"/>
    <cellStyle name="Enter Units (1) 17" xfId="8940"/>
    <cellStyle name="Enter Units (1) 18" xfId="8941"/>
    <cellStyle name="Enter Units (1) 19" xfId="8942"/>
    <cellStyle name="Enter Units (1) 2" xfId="8943"/>
    <cellStyle name="Enter Units (1) 20" xfId="8944"/>
    <cellStyle name="Enter Units (1) 21" xfId="8945"/>
    <cellStyle name="Enter Units (1) 22" xfId="8946"/>
    <cellStyle name="Enter Units (1) 23" xfId="8947"/>
    <cellStyle name="Enter Units (1) 23 2" xfId="8948"/>
    <cellStyle name="Enter Units (1) 23 3" xfId="8949"/>
    <cellStyle name="Enter Units (1) 23 4" xfId="8950"/>
    <cellStyle name="Enter Units (1) 23 5" xfId="8951"/>
    <cellStyle name="Enter Units (1) 23 6" xfId="8952"/>
    <cellStyle name="Enter Units (1) 23 7" xfId="8953"/>
    <cellStyle name="Enter Units (1) 24" xfId="8954"/>
    <cellStyle name="Enter Units (1) 24 2" xfId="8955"/>
    <cellStyle name="Enter Units (1) 24 3" xfId="8956"/>
    <cellStyle name="Enter Units (1) 24 4" xfId="8957"/>
    <cellStyle name="Enter Units (1) 24 5" xfId="8958"/>
    <cellStyle name="Enter Units (1) 24 6" xfId="8959"/>
    <cellStyle name="Enter Units (1) 24 7" xfId="8960"/>
    <cellStyle name="Enter Units (1) 25" xfId="8961"/>
    <cellStyle name="Enter Units (1) 25 2" xfId="8962"/>
    <cellStyle name="Enter Units (1) 25 3" xfId="8963"/>
    <cellStyle name="Enter Units (1) 25 4" xfId="8964"/>
    <cellStyle name="Enter Units (1) 25 5" xfId="8965"/>
    <cellStyle name="Enter Units (1) 25 6" xfId="8966"/>
    <cellStyle name="Enter Units (1) 25 7" xfId="8967"/>
    <cellStyle name="Enter Units (1) 26" xfId="8968"/>
    <cellStyle name="Enter Units (1) 26 2" xfId="8969"/>
    <cellStyle name="Enter Units (1) 26 3" xfId="8970"/>
    <cellStyle name="Enter Units (1) 26 4" xfId="8971"/>
    <cellStyle name="Enter Units (1) 26 5" xfId="8972"/>
    <cellStyle name="Enter Units (1) 26 6" xfId="8973"/>
    <cellStyle name="Enter Units (1) 26 7" xfId="8974"/>
    <cellStyle name="Enter Units (1) 27" xfId="8975"/>
    <cellStyle name="Enter Units (1) 27 2" xfId="8976"/>
    <cellStyle name="Enter Units (1) 27 3" xfId="8977"/>
    <cellStyle name="Enter Units (1) 27 4" xfId="8978"/>
    <cellStyle name="Enter Units (1) 27 5" xfId="8979"/>
    <cellStyle name="Enter Units (1) 27 6" xfId="8980"/>
    <cellStyle name="Enter Units (1) 27 7" xfId="8981"/>
    <cellStyle name="Enter Units (1) 28" xfId="8982"/>
    <cellStyle name="Enter Units (1) 28 2" xfId="8983"/>
    <cellStyle name="Enter Units (1) 28 3" xfId="8984"/>
    <cellStyle name="Enter Units (1) 28 4" xfId="8985"/>
    <cellStyle name="Enter Units (1) 28 5" xfId="8986"/>
    <cellStyle name="Enter Units (1) 28 6" xfId="8987"/>
    <cellStyle name="Enter Units (1) 28 7" xfId="8988"/>
    <cellStyle name="Enter Units (1) 29" xfId="8989"/>
    <cellStyle name="Enter Units (1) 3" xfId="8990"/>
    <cellStyle name="Enter Units (1) 30" xfId="8991"/>
    <cellStyle name="Enter Units (1) 31" xfId="8992"/>
    <cellStyle name="Enter Units (1) 32" xfId="8993"/>
    <cellStyle name="Enter Units (1) 33" xfId="8994"/>
    <cellStyle name="Enter Units (1) 34" xfId="8995"/>
    <cellStyle name="Enter Units (1) 35" xfId="8996"/>
    <cellStyle name="Enter Units (1) 36" xfId="8997"/>
    <cellStyle name="Enter Units (1) 37" xfId="8998"/>
    <cellStyle name="Enter Units (1) 38" xfId="8999"/>
    <cellStyle name="Enter Units (1) 39" xfId="9000"/>
    <cellStyle name="Enter Units (1) 4" xfId="9001"/>
    <cellStyle name="Enter Units (1) 40" xfId="9002"/>
    <cellStyle name="Enter Units (1) 41" xfId="9003"/>
    <cellStyle name="Enter Units (1) 42" xfId="9004"/>
    <cellStyle name="Enter Units (1) 43" xfId="9005"/>
    <cellStyle name="Enter Units (1) 44" xfId="9006"/>
    <cellStyle name="Enter Units (1) 45" xfId="9007"/>
    <cellStyle name="Enter Units (1) 46" xfId="9008"/>
    <cellStyle name="Enter Units (1) 47" xfId="9009"/>
    <cellStyle name="Enter Units (1) 48" xfId="9010"/>
    <cellStyle name="Enter Units (1) 49" xfId="9011"/>
    <cellStyle name="Enter Units (1) 5" xfId="9012"/>
    <cellStyle name="Enter Units (1) 50" xfId="9013"/>
    <cellStyle name="Enter Units (1) 51" xfId="8932"/>
    <cellStyle name="Enter Units (1) 6" xfId="9014"/>
    <cellStyle name="Enter Units (1) 7" xfId="9015"/>
    <cellStyle name="Enter Units (1) 8" xfId="9016"/>
    <cellStyle name="Enter Units (1) 9" xfId="9017"/>
    <cellStyle name="Enter Units (2)" xfId="72"/>
    <cellStyle name="Enter Units (2) 10" xfId="9019"/>
    <cellStyle name="Enter Units (2) 11" xfId="9020"/>
    <cellStyle name="Enter Units (2) 12" xfId="9021"/>
    <cellStyle name="Enter Units (2) 13" xfId="9022"/>
    <cellStyle name="Enter Units (2) 14" xfId="9023"/>
    <cellStyle name="Enter Units (2) 15" xfId="9024"/>
    <cellStyle name="Enter Units (2) 16" xfId="9025"/>
    <cellStyle name="Enter Units (2) 17" xfId="9026"/>
    <cellStyle name="Enter Units (2) 18" xfId="9027"/>
    <cellStyle name="Enter Units (2) 19" xfId="9028"/>
    <cellStyle name="Enter Units (2) 2" xfId="9029"/>
    <cellStyle name="Enter Units (2) 20" xfId="9030"/>
    <cellStyle name="Enter Units (2) 21" xfId="9031"/>
    <cellStyle name="Enter Units (2) 22" xfId="9032"/>
    <cellStyle name="Enter Units (2) 23" xfId="9033"/>
    <cellStyle name="Enter Units (2) 23 2" xfId="9034"/>
    <cellStyle name="Enter Units (2) 23 3" xfId="9035"/>
    <cellStyle name="Enter Units (2) 23 4" xfId="9036"/>
    <cellStyle name="Enter Units (2) 23 5" xfId="9037"/>
    <cellStyle name="Enter Units (2) 23 6" xfId="9038"/>
    <cellStyle name="Enter Units (2) 23 7" xfId="9039"/>
    <cellStyle name="Enter Units (2) 24" xfId="9040"/>
    <cellStyle name="Enter Units (2) 24 2" xfId="9041"/>
    <cellStyle name="Enter Units (2) 24 3" xfId="9042"/>
    <cellStyle name="Enter Units (2) 24 4" xfId="9043"/>
    <cellStyle name="Enter Units (2) 24 5" xfId="9044"/>
    <cellStyle name="Enter Units (2) 24 6" xfId="9045"/>
    <cellStyle name="Enter Units (2) 24 7" xfId="9046"/>
    <cellStyle name="Enter Units (2) 25" xfId="9047"/>
    <cellStyle name="Enter Units (2) 25 2" xfId="9048"/>
    <cellStyle name="Enter Units (2) 25 3" xfId="9049"/>
    <cellStyle name="Enter Units (2) 25 4" xfId="9050"/>
    <cellStyle name="Enter Units (2) 25 5" xfId="9051"/>
    <cellStyle name="Enter Units (2) 25 6" xfId="9052"/>
    <cellStyle name="Enter Units (2) 25 7" xfId="9053"/>
    <cellStyle name="Enter Units (2) 26" xfId="9054"/>
    <cellStyle name="Enter Units (2) 26 2" xfId="9055"/>
    <cellStyle name="Enter Units (2) 26 3" xfId="9056"/>
    <cellStyle name="Enter Units (2) 26 4" xfId="9057"/>
    <cellStyle name="Enter Units (2) 26 5" xfId="9058"/>
    <cellStyle name="Enter Units (2) 26 6" xfId="9059"/>
    <cellStyle name="Enter Units (2) 26 7" xfId="9060"/>
    <cellStyle name="Enter Units (2) 27" xfId="9061"/>
    <cellStyle name="Enter Units (2) 27 2" xfId="9062"/>
    <cellStyle name="Enter Units (2) 27 3" xfId="9063"/>
    <cellStyle name="Enter Units (2) 27 4" xfId="9064"/>
    <cellStyle name="Enter Units (2) 27 5" xfId="9065"/>
    <cellStyle name="Enter Units (2) 27 6" xfId="9066"/>
    <cellStyle name="Enter Units (2) 27 7" xfId="9067"/>
    <cellStyle name="Enter Units (2) 28" xfId="9068"/>
    <cellStyle name="Enter Units (2) 28 2" xfId="9069"/>
    <cellStyle name="Enter Units (2) 28 3" xfId="9070"/>
    <cellStyle name="Enter Units (2) 28 4" xfId="9071"/>
    <cellStyle name="Enter Units (2) 28 5" xfId="9072"/>
    <cellStyle name="Enter Units (2) 28 6" xfId="9073"/>
    <cellStyle name="Enter Units (2) 28 7" xfId="9074"/>
    <cellStyle name="Enter Units (2) 29" xfId="9075"/>
    <cellStyle name="Enter Units (2) 3" xfId="9076"/>
    <cellStyle name="Enter Units (2) 30" xfId="9077"/>
    <cellStyle name="Enter Units (2) 31" xfId="9078"/>
    <cellStyle name="Enter Units (2) 32" xfId="9079"/>
    <cellStyle name="Enter Units (2) 33" xfId="9080"/>
    <cellStyle name="Enter Units (2) 34" xfId="9081"/>
    <cellStyle name="Enter Units (2) 35" xfId="9082"/>
    <cellStyle name="Enter Units (2) 36" xfId="9083"/>
    <cellStyle name="Enter Units (2) 37" xfId="9084"/>
    <cellStyle name="Enter Units (2) 38" xfId="9085"/>
    <cellStyle name="Enter Units (2) 39" xfId="9086"/>
    <cellStyle name="Enter Units (2) 4" xfId="9087"/>
    <cellStyle name="Enter Units (2) 40" xfId="9088"/>
    <cellStyle name="Enter Units (2) 41" xfId="9089"/>
    <cellStyle name="Enter Units (2) 42" xfId="9090"/>
    <cellStyle name="Enter Units (2) 43" xfId="9091"/>
    <cellStyle name="Enter Units (2) 44" xfId="9092"/>
    <cellStyle name="Enter Units (2) 45" xfId="9093"/>
    <cellStyle name="Enter Units (2) 46" xfId="9094"/>
    <cellStyle name="Enter Units (2) 47" xfId="9095"/>
    <cellStyle name="Enter Units (2) 48" xfId="9096"/>
    <cellStyle name="Enter Units (2) 49" xfId="9097"/>
    <cellStyle name="Enter Units (2) 5" xfId="9098"/>
    <cellStyle name="Enter Units (2) 50" xfId="9099"/>
    <cellStyle name="Enter Units (2) 51" xfId="9018"/>
    <cellStyle name="Enter Units (2) 6" xfId="9100"/>
    <cellStyle name="Enter Units (2) 7" xfId="9101"/>
    <cellStyle name="Enter Units (2) 8" xfId="9102"/>
    <cellStyle name="Enter Units (2) 9" xfId="9103"/>
    <cellStyle name="Euro" xfId="9104"/>
    <cellStyle name="Euro 10" xfId="9105"/>
    <cellStyle name="Euro 11" xfId="9106"/>
    <cellStyle name="Euro 12" xfId="9107"/>
    <cellStyle name="Euro 13" xfId="9108"/>
    <cellStyle name="Euro 14" xfId="9109"/>
    <cellStyle name="Euro 15" xfId="9110"/>
    <cellStyle name="Euro 16" xfId="9111"/>
    <cellStyle name="Euro 17" xfId="9112"/>
    <cellStyle name="Euro 18" xfId="9113"/>
    <cellStyle name="Euro 19" xfId="9114"/>
    <cellStyle name="Euro 2" xfId="9115"/>
    <cellStyle name="Euro 20" xfId="9116"/>
    <cellStyle name="Euro 21" xfId="9117"/>
    <cellStyle name="Euro 21 2" xfId="9118"/>
    <cellStyle name="Euro 21 3" xfId="9119"/>
    <cellStyle name="Euro 21 4" xfId="9120"/>
    <cellStyle name="Euro 21 5" xfId="9121"/>
    <cellStyle name="Euro 21 6" xfId="9122"/>
    <cellStyle name="Euro 21 7" xfId="9123"/>
    <cellStyle name="Euro 22" xfId="9124"/>
    <cellStyle name="Euro 22 2" xfId="9125"/>
    <cellStyle name="Euro 22 3" xfId="9126"/>
    <cellStyle name="Euro 22 4" xfId="9127"/>
    <cellStyle name="Euro 22 5" xfId="9128"/>
    <cellStyle name="Euro 22 6" xfId="9129"/>
    <cellStyle name="Euro 22 7" xfId="9130"/>
    <cellStyle name="Euro 23" xfId="9131"/>
    <cellStyle name="Euro 23 2" xfId="9132"/>
    <cellStyle name="Euro 23 3" xfId="9133"/>
    <cellStyle name="Euro 23 4" xfId="9134"/>
    <cellStyle name="Euro 23 5" xfId="9135"/>
    <cellStyle name="Euro 23 6" xfId="9136"/>
    <cellStyle name="Euro 23 7" xfId="9137"/>
    <cellStyle name="Euro 24" xfId="9138"/>
    <cellStyle name="Euro 24 2" xfId="9139"/>
    <cellStyle name="Euro 24 3" xfId="9140"/>
    <cellStyle name="Euro 24 4" xfId="9141"/>
    <cellStyle name="Euro 24 5" xfId="9142"/>
    <cellStyle name="Euro 24 6" xfId="9143"/>
    <cellStyle name="Euro 24 7" xfId="9144"/>
    <cellStyle name="Euro 25" xfId="9145"/>
    <cellStyle name="Euro 25 2" xfId="9146"/>
    <cellStyle name="Euro 25 3" xfId="9147"/>
    <cellStyle name="Euro 25 4" xfId="9148"/>
    <cellStyle name="Euro 25 5" xfId="9149"/>
    <cellStyle name="Euro 25 6" xfId="9150"/>
    <cellStyle name="Euro 25 7" xfId="9151"/>
    <cellStyle name="Euro 26" xfId="9152"/>
    <cellStyle name="Euro 26 2" xfId="9153"/>
    <cellStyle name="Euro 26 3" xfId="9154"/>
    <cellStyle name="Euro 26 4" xfId="9155"/>
    <cellStyle name="Euro 26 5" xfId="9156"/>
    <cellStyle name="Euro 26 6" xfId="9157"/>
    <cellStyle name="Euro 26 7" xfId="9158"/>
    <cellStyle name="Euro 27" xfId="9159"/>
    <cellStyle name="Euro 28" xfId="9160"/>
    <cellStyle name="Euro 29" xfId="9161"/>
    <cellStyle name="Euro 3" xfId="9162"/>
    <cellStyle name="Euro 30" xfId="9163"/>
    <cellStyle name="Euro 31" xfId="9164"/>
    <cellStyle name="Euro 32" xfId="9165"/>
    <cellStyle name="Euro 33" xfId="9166"/>
    <cellStyle name="Euro 34" xfId="9167"/>
    <cellStyle name="Euro 35" xfId="9168"/>
    <cellStyle name="Euro 36" xfId="9169"/>
    <cellStyle name="Euro 37" xfId="9170"/>
    <cellStyle name="Euro 38" xfId="9171"/>
    <cellStyle name="Euro 39" xfId="9172"/>
    <cellStyle name="Euro 4" xfId="9173"/>
    <cellStyle name="Euro 40" xfId="9174"/>
    <cellStyle name="Euro 41" xfId="9175"/>
    <cellStyle name="Euro 42" xfId="9176"/>
    <cellStyle name="Euro 43" xfId="9177"/>
    <cellStyle name="Euro 44" xfId="9178"/>
    <cellStyle name="Euro 45" xfId="9179"/>
    <cellStyle name="Euro 46" xfId="9180"/>
    <cellStyle name="Euro 47" xfId="9181"/>
    <cellStyle name="Euro 48" xfId="9182"/>
    <cellStyle name="Euro 5" xfId="9183"/>
    <cellStyle name="Euro 6" xfId="9184"/>
    <cellStyle name="Euro 7" xfId="9185"/>
    <cellStyle name="Euro 8" xfId="9186"/>
    <cellStyle name="Euro 9" xfId="9187"/>
    <cellStyle name="Explanatory Text" xfId="30299" builtinId="53" customBuiltin="1"/>
    <cellStyle name="Explanatory Text 10" xfId="9188"/>
    <cellStyle name="Explanatory Text 11" xfId="9189"/>
    <cellStyle name="Explanatory Text 12" xfId="9190"/>
    <cellStyle name="Explanatory Text 13" xfId="9191"/>
    <cellStyle name="Explanatory Text 14" xfId="9192"/>
    <cellStyle name="Explanatory Text 15" xfId="9193"/>
    <cellStyle name="Explanatory Text 16" xfId="9194"/>
    <cellStyle name="Explanatory Text 17" xfId="9195"/>
    <cellStyle name="Explanatory Text 18" xfId="9196"/>
    <cellStyle name="Explanatory Text 19" xfId="9197"/>
    <cellStyle name="Explanatory Text 2" xfId="9198"/>
    <cellStyle name="Explanatory Text 2 2" xfId="9199"/>
    <cellStyle name="Explanatory Text 2 3" xfId="9200"/>
    <cellStyle name="Explanatory Text 2 4" xfId="9201"/>
    <cellStyle name="Explanatory Text 2 5" xfId="9202"/>
    <cellStyle name="Explanatory Text 2 6" xfId="9203"/>
    <cellStyle name="Explanatory Text 2 7" xfId="9204"/>
    <cellStyle name="Explanatory Text 2 8" xfId="9205"/>
    <cellStyle name="Explanatory Text 20" xfId="9206"/>
    <cellStyle name="Explanatory Text 21" xfId="9207"/>
    <cellStyle name="Explanatory Text 22" xfId="9208"/>
    <cellStyle name="Explanatory Text 23" xfId="9209"/>
    <cellStyle name="Explanatory Text 23 2" xfId="9210"/>
    <cellStyle name="Explanatory Text 23 2 2" xfId="9211"/>
    <cellStyle name="Explanatory Text 23 2 3" xfId="9212"/>
    <cellStyle name="Explanatory Text 23 2 4" xfId="9213"/>
    <cellStyle name="Explanatory Text 23 2 5" xfId="9214"/>
    <cellStyle name="Explanatory Text 23 2 6" xfId="9215"/>
    <cellStyle name="Explanatory Text 23 2 7" xfId="9216"/>
    <cellStyle name="Explanatory Text 23 3" xfId="9217"/>
    <cellStyle name="Explanatory Text 23 4" xfId="9218"/>
    <cellStyle name="Explanatory Text 23 5" xfId="9219"/>
    <cellStyle name="Explanatory Text 23 6" xfId="9220"/>
    <cellStyle name="Explanatory Text 23 7" xfId="9221"/>
    <cellStyle name="Explanatory Text 24" xfId="9222"/>
    <cellStyle name="Explanatory Text 25" xfId="9223"/>
    <cellStyle name="Explanatory Text 26" xfId="9224"/>
    <cellStyle name="Explanatory Text 27" xfId="9225"/>
    <cellStyle name="Explanatory Text 28" xfId="9226"/>
    <cellStyle name="Explanatory Text 29" xfId="9227"/>
    <cellStyle name="Explanatory Text 3" xfId="9228"/>
    <cellStyle name="Explanatory Text 3 2" xfId="9229"/>
    <cellStyle name="Explanatory Text 3 3" xfId="9230"/>
    <cellStyle name="Explanatory Text 3 4" xfId="9231"/>
    <cellStyle name="Explanatory Text 3 5" xfId="9232"/>
    <cellStyle name="Explanatory Text 3 6" xfId="9233"/>
    <cellStyle name="Explanatory Text 3 7" xfId="9234"/>
    <cellStyle name="Explanatory Text 3 8" xfId="9235"/>
    <cellStyle name="Explanatory Text 30" xfId="9236"/>
    <cellStyle name="Explanatory Text 31" xfId="9237"/>
    <cellStyle name="Explanatory Text 32" xfId="9238"/>
    <cellStyle name="Explanatory Text 33" xfId="9239"/>
    <cellStyle name="Explanatory Text 34" xfId="9240"/>
    <cellStyle name="Explanatory Text 35" xfId="9241"/>
    <cellStyle name="Explanatory Text 36" xfId="9242"/>
    <cellStyle name="Explanatory Text 37" xfId="9243"/>
    <cellStyle name="Explanatory Text 38" xfId="9244"/>
    <cellStyle name="Explanatory Text 39" xfId="9245"/>
    <cellStyle name="Explanatory Text 4" xfId="9246"/>
    <cellStyle name="Explanatory Text 4 2" xfId="9247"/>
    <cellStyle name="Explanatory Text 4 3" xfId="9248"/>
    <cellStyle name="Explanatory Text 4 4" xfId="9249"/>
    <cellStyle name="Explanatory Text 4 5" xfId="9250"/>
    <cellStyle name="Explanatory Text 4 6" xfId="9251"/>
    <cellStyle name="Explanatory Text 4 7" xfId="9252"/>
    <cellStyle name="Explanatory Text 4 8" xfId="9253"/>
    <cellStyle name="Explanatory Text 40" xfId="9254"/>
    <cellStyle name="Explanatory Text 41" xfId="9255"/>
    <cellStyle name="Explanatory Text 42" xfId="9256"/>
    <cellStyle name="Explanatory Text 43" xfId="9257"/>
    <cellStyle name="Explanatory Text 44" xfId="9258"/>
    <cellStyle name="Explanatory Text 45" xfId="9259"/>
    <cellStyle name="Explanatory Text 46" xfId="9260"/>
    <cellStyle name="Explanatory Text 47" xfId="9261"/>
    <cellStyle name="Explanatory Text 48" xfId="9262"/>
    <cellStyle name="Explanatory Text 49" xfId="9263"/>
    <cellStyle name="Explanatory Text 5" xfId="9264"/>
    <cellStyle name="Explanatory Text 5 2" xfId="9265"/>
    <cellStyle name="Explanatory Text 5 3" xfId="9266"/>
    <cellStyle name="Explanatory Text 5 4" xfId="9267"/>
    <cellStyle name="Explanatory Text 5 5" xfId="9268"/>
    <cellStyle name="Explanatory Text 5 6" xfId="9269"/>
    <cellStyle name="Explanatory Text 5 7" xfId="9270"/>
    <cellStyle name="Explanatory Text 50" xfId="9271"/>
    <cellStyle name="Explanatory Text 51" xfId="9272"/>
    <cellStyle name="Explanatory Text 52" xfId="9273"/>
    <cellStyle name="Explanatory Text 53" xfId="9274"/>
    <cellStyle name="Explanatory Text 54" xfId="9275"/>
    <cellStyle name="Explanatory Text 55" xfId="9276"/>
    <cellStyle name="Explanatory Text 56" xfId="9277"/>
    <cellStyle name="Explanatory Text 57" xfId="9278"/>
    <cellStyle name="Explanatory Text 58" xfId="9279"/>
    <cellStyle name="Explanatory Text 59" xfId="9280"/>
    <cellStyle name="Explanatory Text 6" xfId="9281"/>
    <cellStyle name="Explanatory Text 6 2" xfId="9282"/>
    <cellStyle name="Explanatory Text 6 3" xfId="9283"/>
    <cellStyle name="Explanatory Text 6 4" xfId="9284"/>
    <cellStyle name="Explanatory Text 6 5" xfId="9285"/>
    <cellStyle name="Explanatory Text 6 6" xfId="9286"/>
    <cellStyle name="Explanatory Text 6 7" xfId="9287"/>
    <cellStyle name="Explanatory Text 60" xfId="9288"/>
    <cellStyle name="Explanatory Text 61" xfId="9289"/>
    <cellStyle name="Explanatory Text 62" xfId="9290"/>
    <cellStyle name="Explanatory Text 63" xfId="9291"/>
    <cellStyle name="Explanatory Text 64" xfId="9292"/>
    <cellStyle name="Explanatory Text 65" xfId="9293"/>
    <cellStyle name="Explanatory Text 66" xfId="9294"/>
    <cellStyle name="Explanatory Text 67" xfId="9295"/>
    <cellStyle name="Explanatory Text 68" xfId="9296"/>
    <cellStyle name="Explanatory Text 69" xfId="9297"/>
    <cellStyle name="Explanatory Text 7" xfId="9298"/>
    <cellStyle name="Explanatory Text 7 2" xfId="9299"/>
    <cellStyle name="Explanatory Text 7 3" xfId="9300"/>
    <cellStyle name="Explanatory Text 7 4" xfId="9301"/>
    <cellStyle name="Explanatory Text 7 5" xfId="9302"/>
    <cellStyle name="Explanatory Text 7 6" xfId="9303"/>
    <cellStyle name="Explanatory Text 7 7" xfId="9304"/>
    <cellStyle name="Explanatory Text 70" xfId="9305"/>
    <cellStyle name="Explanatory Text 71" xfId="9306"/>
    <cellStyle name="Explanatory Text 72" xfId="9307"/>
    <cellStyle name="Explanatory Text 8" xfId="9308"/>
    <cellStyle name="Explanatory Text 8 2" xfId="9309"/>
    <cellStyle name="Explanatory Text 8 3" xfId="9310"/>
    <cellStyle name="Explanatory Text 8 4" xfId="9311"/>
    <cellStyle name="Explanatory Text 8 5" xfId="9312"/>
    <cellStyle name="Explanatory Text 8 6" xfId="9313"/>
    <cellStyle name="Explanatory Text 8 7" xfId="9314"/>
    <cellStyle name="Explanatory Text 9" xfId="9315"/>
    <cellStyle name="Fjárhæð" xfId="30277"/>
    <cellStyle name="Fjárhæð með línu" xfId="30278"/>
    <cellStyle name="Format 1" xfId="30328"/>
    <cellStyle name="Format 1 2" xfId="30329"/>
    <cellStyle name="Fyrirsögn" xfId="73"/>
    <cellStyle name="Fyrirsögn 10" xfId="9317"/>
    <cellStyle name="Fyrirsögn 11" xfId="9318"/>
    <cellStyle name="Fyrirsögn 12" xfId="9319"/>
    <cellStyle name="Fyrirsögn 13" xfId="9320"/>
    <cellStyle name="Fyrirsögn 14" xfId="9321"/>
    <cellStyle name="Fyrirsögn 15" xfId="9322"/>
    <cellStyle name="Fyrirsögn 16" xfId="9323"/>
    <cellStyle name="Fyrirsögn 17" xfId="9324"/>
    <cellStyle name="Fyrirsögn 18" xfId="9325"/>
    <cellStyle name="Fyrirsögn 19" xfId="9326"/>
    <cellStyle name="Fyrirsögn 2" xfId="9327"/>
    <cellStyle name="Fyrirsögn 20" xfId="9328"/>
    <cellStyle name="Fyrirsögn 21" xfId="9329"/>
    <cellStyle name="Fyrirsögn 22" xfId="9330"/>
    <cellStyle name="Fyrirsögn 23" xfId="9331"/>
    <cellStyle name="Fyrirsögn 24" xfId="9332"/>
    <cellStyle name="Fyrirsögn 25" xfId="9333"/>
    <cellStyle name="Fyrirsögn 26" xfId="9334"/>
    <cellStyle name="Fyrirsögn 27" xfId="9335"/>
    <cellStyle name="Fyrirsögn 28" xfId="9336"/>
    <cellStyle name="Fyrirsögn 29" xfId="9337"/>
    <cellStyle name="Fyrirsögn 3" xfId="9338"/>
    <cellStyle name="Fyrirsögn 30" xfId="9339"/>
    <cellStyle name="Fyrirsögn 31" xfId="9340"/>
    <cellStyle name="Fyrirsögn 32" xfId="9341"/>
    <cellStyle name="Fyrirsögn 33" xfId="9342"/>
    <cellStyle name="Fyrirsögn 34" xfId="9343"/>
    <cellStyle name="Fyrirsögn 35" xfId="9344"/>
    <cellStyle name="Fyrirsögn 36" xfId="9345"/>
    <cellStyle name="Fyrirsögn 37" xfId="9346"/>
    <cellStyle name="Fyrirsögn 38" xfId="9347"/>
    <cellStyle name="Fyrirsögn 39" xfId="9348"/>
    <cellStyle name="Fyrirsögn 4" xfId="9349"/>
    <cellStyle name="Fyrirsögn 40" xfId="9316"/>
    <cellStyle name="Fyrirsögn 5" xfId="9350"/>
    <cellStyle name="Fyrirsögn 6" xfId="9351"/>
    <cellStyle name="Fyrirsögn 7" xfId="9352"/>
    <cellStyle name="Fyrirsögn 8" xfId="9353"/>
    <cellStyle name="Fyrirsögn 9" xfId="9354"/>
    <cellStyle name="Good" xfId="30289" builtinId="26" customBuiltin="1"/>
    <cellStyle name="Good 10" xfId="9355"/>
    <cellStyle name="Good 11" xfId="9356"/>
    <cellStyle name="Good 12" xfId="9357"/>
    <cellStyle name="Good 13" xfId="9358"/>
    <cellStyle name="Good 14" xfId="9359"/>
    <cellStyle name="Good 15" xfId="9360"/>
    <cellStyle name="Good 16" xfId="9361"/>
    <cellStyle name="Good 17" xfId="9362"/>
    <cellStyle name="Good 18" xfId="9363"/>
    <cellStyle name="Good 19" xfId="9364"/>
    <cellStyle name="Good 2" xfId="9365"/>
    <cellStyle name="Good 2 2" xfId="9366"/>
    <cellStyle name="Good 2 3" xfId="9367"/>
    <cellStyle name="Good 2 4" xfId="9368"/>
    <cellStyle name="Good 2 5" xfId="9369"/>
    <cellStyle name="Good 2 6" xfId="9370"/>
    <cellStyle name="Good 2 7" xfId="9371"/>
    <cellStyle name="Good 2 8" xfId="9372"/>
    <cellStyle name="Good 20" xfId="9373"/>
    <cellStyle name="Good 21" xfId="9374"/>
    <cellStyle name="Good 22" xfId="9375"/>
    <cellStyle name="Good 23" xfId="9376"/>
    <cellStyle name="Good 23 2" xfId="9377"/>
    <cellStyle name="Good 23 2 2" xfId="9378"/>
    <cellStyle name="Good 23 2 3" xfId="9379"/>
    <cellStyle name="Good 23 2 4" xfId="9380"/>
    <cellStyle name="Good 23 2 5" xfId="9381"/>
    <cellStyle name="Good 23 2 6" xfId="9382"/>
    <cellStyle name="Good 23 2 7" xfId="9383"/>
    <cellStyle name="Good 23 3" xfId="9384"/>
    <cellStyle name="Good 23 4" xfId="9385"/>
    <cellStyle name="Good 23 5" xfId="9386"/>
    <cellStyle name="Good 23 6" xfId="9387"/>
    <cellStyle name="Good 23 7" xfId="9388"/>
    <cellStyle name="Good 24" xfId="9389"/>
    <cellStyle name="Good 25" xfId="9390"/>
    <cellStyle name="Good 26" xfId="9391"/>
    <cellStyle name="Good 27" xfId="9392"/>
    <cellStyle name="Good 28" xfId="9393"/>
    <cellStyle name="Good 29" xfId="9394"/>
    <cellStyle name="Good 3" xfId="9395"/>
    <cellStyle name="Good 3 2" xfId="9396"/>
    <cellStyle name="Good 3 3" xfId="9397"/>
    <cellStyle name="Good 3 4" xfId="9398"/>
    <cellStyle name="Good 3 5" xfId="9399"/>
    <cellStyle name="Good 3 6" xfId="9400"/>
    <cellStyle name="Good 3 7" xfId="9401"/>
    <cellStyle name="Good 3 8" xfId="9402"/>
    <cellStyle name="Good 30" xfId="9403"/>
    <cellStyle name="Good 31" xfId="9404"/>
    <cellStyle name="Good 32" xfId="9405"/>
    <cellStyle name="Good 33" xfId="9406"/>
    <cellStyle name="Good 34" xfId="9407"/>
    <cellStyle name="Good 35" xfId="9408"/>
    <cellStyle name="Good 36" xfId="9409"/>
    <cellStyle name="Good 37" xfId="9410"/>
    <cellStyle name="Good 38" xfId="9411"/>
    <cellStyle name="Good 39" xfId="9412"/>
    <cellStyle name="Good 4" xfId="9413"/>
    <cellStyle name="Good 4 2" xfId="9414"/>
    <cellStyle name="Good 4 3" xfId="9415"/>
    <cellStyle name="Good 4 4" xfId="9416"/>
    <cellStyle name="Good 4 5" xfId="9417"/>
    <cellStyle name="Good 4 6" xfId="9418"/>
    <cellStyle name="Good 4 7" xfId="9419"/>
    <cellStyle name="Good 4 8" xfId="9420"/>
    <cellStyle name="Good 40" xfId="9421"/>
    <cellStyle name="Good 41" xfId="9422"/>
    <cellStyle name="Good 42" xfId="9423"/>
    <cellStyle name="Good 43" xfId="9424"/>
    <cellStyle name="Good 44" xfId="9425"/>
    <cellStyle name="Good 45" xfId="9426"/>
    <cellStyle name="Good 46" xfId="9427"/>
    <cellStyle name="Good 47" xfId="9428"/>
    <cellStyle name="Good 48" xfId="9429"/>
    <cellStyle name="Good 49" xfId="9430"/>
    <cellStyle name="Good 5" xfId="9431"/>
    <cellStyle name="Good 5 2" xfId="9432"/>
    <cellStyle name="Good 5 3" xfId="9433"/>
    <cellStyle name="Good 5 4" xfId="9434"/>
    <cellStyle name="Good 5 5" xfId="9435"/>
    <cellStyle name="Good 5 6" xfId="9436"/>
    <cellStyle name="Good 5 7" xfId="9437"/>
    <cellStyle name="Good 50" xfId="9438"/>
    <cellStyle name="Good 51" xfId="9439"/>
    <cellStyle name="Good 52" xfId="9440"/>
    <cellStyle name="Good 53" xfId="9441"/>
    <cellStyle name="Good 54" xfId="9442"/>
    <cellStyle name="Good 55" xfId="9443"/>
    <cellStyle name="Good 56" xfId="9444"/>
    <cellStyle name="Good 57" xfId="9445"/>
    <cellStyle name="Good 58" xfId="9446"/>
    <cellStyle name="Good 59" xfId="9447"/>
    <cellStyle name="Good 6" xfId="9448"/>
    <cellStyle name="Good 6 2" xfId="9449"/>
    <cellStyle name="Good 6 3" xfId="9450"/>
    <cellStyle name="Good 6 4" xfId="9451"/>
    <cellStyle name="Good 6 5" xfId="9452"/>
    <cellStyle name="Good 6 6" xfId="9453"/>
    <cellStyle name="Good 6 7" xfId="9454"/>
    <cellStyle name="Good 60" xfId="9455"/>
    <cellStyle name="Good 61" xfId="9456"/>
    <cellStyle name="Good 62" xfId="9457"/>
    <cellStyle name="Good 63" xfId="9458"/>
    <cellStyle name="Good 64" xfId="9459"/>
    <cellStyle name="Good 65" xfId="9460"/>
    <cellStyle name="Good 66" xfId="9461"/>
    <cellStyle name="Good 67" xfId="9462"/>
    <cellStyle name="Good 68" xfId="9463"/>
    <cellStyle name="Good 69" xfId="9464"/>
    <cellStyle name="Good 7" xfId="9465"/>
    <cellStyle name="Good 7 2" xfId="9466"/>
    <cellStyle name="Good 7 3" xfId="9467"/>
    <cellStyle name="Good 7 4" xfId="9468"/>
    <cellStyle name="Good 7 5" xfId="9469"/>
    <cellStyle name="Good 7 6" xfId="9470"/>
    <cellStyle name="Good 7 7" xfId="9471"/>
    <cellStyle name="Good 70" xfId="9472"/>
    <cellStyle name="Good 71" xfId="9473"/>
    <cellStyle name="Good 72" xfId="9474"/>
    <cellStyle name="Good 8" xfId="9475"/>
    <cellStyle name="Good 8 2" xfId="9476"/>
    <cellStyle name="Good 8 3" xfId="9477"/>
    <cellStyle name="Good 8 4" xfId="9478"/>
    <cellStyle name="Good 8 5" xfId="9479"/>
    <cellStyle name="Good 8 6" xfId="9480"/>
    <cellStyle name="Good 8 7" xfId="9481"/>
    <cellStyle name="Good 9" xfId="9482"/>
    <cellStyle name="Header1" xfId="74"/>
    <cellStyle name="Header1 2" xfId="9484"/>
    <cellStyle name="Header1 3" xfId="9483"/>
    <cellStyle name="Header2" xfId="75"/>
    <cellStyle name="Header2 2" xfId="9486"/>
    <cellStyle name="Header2 3" xfId="9485"/>
    <cellStyle name="Heading 1" xfId="30285" builtinId="16" customBuiltin="1"/>
    <cellStyle name="Heading 1 10" xfId="9487"/>
    <cellStyle name="Heading 1 10 2" xfId="9488"/>
    <cellStyle name="Heading 1 10 2 2" xfId="9489"/>
    <cellStyle name="Heading 1 10 2 3" xfId="9490"/>
    <cellStyle name="Heading 1 10 2 4" xfId="9491"/>
    <cellStyle name="Heading 1 10 2 5" xfId="9492"/>
    <cellStyle name="Heading 1 10 2 6" xfId="9493"/>
    <cellStyle name="Heading 1 10 2 7" xfId="9494"/>
    <cellStyle name="Heading 1 10 3" xfId="9495"/>
    <cellStyle name="Heading 1 10 4" xfId="9496"/>
    <cellStyle name="Heading 1 10 5" xfId="9497"/>
    <cellStyle name="Heading 1 10 6" xfId="9498"/>
    <cellStyle name="Heading 1 10 7" xfId="9499"/>
    <cellStyle name="Heading 1 11" xfId="9500"/>
    <cellStyle name="Heading 1 11 2" xfId="9501"/>
    <cellStyle name="Heading 1 11 2 2" xfId="9502"/>
    <cellStyle name="Heading 1 11 2 3" xfId="9503"/>
    <cellStyle name="Heading 1 11 2 4" xfId="9504"/>
    <cellStyle name="Heading 1 11 2 5" xfId="9505"/>
    <cellStyle name="Heading 1 11 2 6" xfId="9506"/>
    <cellStyle name="Heading 1 11 2 7" xfId="9507"/>
    <cellStyle name="Heading 1 11 3" xfId="9508"/>
    <cellStyle name="Heading 1 11 4" xfId="9509"/>
    <cellStyle name="Heading 1 11 5" xfId="9510"/>
    <cellStyle name="Heading 1 11 6" xfId="9511"/>
    <cellStyle name="Heading 1 11 7" xfId="9512"/>
    <cellStyle name="Heading 1 12" xfId="9513"/>
    <cellStyle name="Heading 1 12 2" xfId="9514"/>
    <cellStyle name="Heading 1 12 2 2" xfId="9515"/>
    <cellStyle name="Heading 1 12 2 3" xfId="9516"/>
    <cellStyle name="Heading 1 12 2 4" xfId="9517"/>
    <cellStyle name="Heading 1 12 2 5" xfId="9518"/>
    <cellStyle name="Heading 1 12 2 6" xfId="9519"/>
    <cellStyle name="Heading 1 12 2 7" xfId="9520"/>
    <cellStyle name="Heading 1 12 3" xfId="9521"/>
    <cellStyle name="Heading 1 12 4" xfId="9522"/>
    <cellStyle name="Heading 1 12 5" xfId="9523"/>
    <cellStyle name="Heading 1 12 6" xfId="9524"/>
    <cellStyle name="Heading 1 12 7" xfId="9525"/>
    <cellStyle name="Heading 1 13" xfId="9526"/>
    <cellStyle name="Heading 1 13 2" xfId="9527"/>
    <cellStyle name="Heading 1 13 2 2" xfId="9528"/>
    <cellStyle name="Heading 1 13 2 3" xfId="9529"/>
    <cellStyle name="Heading 1 13 2 4" xfId="9530"/>
    <cellStyle name="Heading 1 13 2 5" xfId="9531"/>
    <cellStyle name="Heading 1 13 2 6" xfId="9532"/>
    <cellStyle name="Heading 1 13 2 7" xfId="9533"/>
    <cellStyle name="Heading 1 13 3" xfId="9534"/>
    <cellStyle name="Heading 1 13 4" xfId="9535"/>
    <cellStyle name="Heading 1 13 5" xfId="9536"/>
    <cellStyle name="Heading 1 13 6" xfId="9537"/>
    <cellStyle name="Heading 1 13 7" xfId="9538"/>
    <cellStyle name="Heading 1 14" xfId="9539"/>
    <cellStyle name="Heading 1 14 2" xfId="9540"/>
    <cellStyle name="Heading 1 14 2 2" xfId="9541"/>
    <cellStyle name="Heading 1 14 2 3" xfId="9542"/>
    <cellStyle name="Heading 1 14 2 4" xfId="9543"/>
    <cellStyle name="Heading 1 14 2 5" xfId="9544"/>
    <cellStyle name="Heading 1 14 2 6" xfId="9545"/>
    <cellStyle name="Heading 1 14 2 7" xfId="9546"/>
    <cellStyle name="Heading 1 14 3" xfId="9547"/>
    <cellStyle name="Heading 1 14 4" xfId="9548"/>
    <cellStyle name="Heading 1 14 5" xfId="9549"/>
    <cellStyle name="Heading 1 14 6" xfId="9550"/>
    <cellStyle name="Heading 1 14 7" xfId="9551"/>
    <cellStyle name="Heading 1 15" xfId="9552"/>
    <cellStyle name="Heading 1 15 2" xfId="9553"/>
    <cellStyle name="Heading 1 15 2 2" xfId="9554"/>
    <cellStyle name="Heading 1 15 2 3" xfId="9555"/>
    <cellStyle name="Heading 1 15 2 4" xfId="9556"/>
    <cellStyle name="Heading 1 15 2 5" xfId="9557"/>
    <cellStyle name="Heading 1 15 2 6" xfId="9558"/>
    <cellStyle name="Heading 1 15 2 7" xfId="9559"/>
    <cellStyle name="Heading 1 15 3" xfId="9560"/>
    <cellStyle name="Heading 1 15 4" xfId="9561"/>
    <cellStyle name="Heading 1 15 5" xfId="9562"/>
    <cellStyle name="Heading 1 15 6" xfId="9563"/>
    <cellStyle name="Heading 1 15 7" xfId="9564"/>
    <cellStyle name="Heading 1 16" xfId="9565"/>
    <cellStyle name="Heading 1 16 2" xfId="9566"/>
    <cellStyle name="Heading 1 16 2 2" xfId="9567"/>
    <cellStyle name="Heading 1 16 2 3" xfId="9568"/>
    <cellStyle name="Heading 1 16 2 4" xfId="9569"/>
    <cellStyle name="Heading 1 16 2 5" xfId="9570"/>
    <cellStyle name="Heading 1 16 2 6" xfId="9571"/>
    <cellStyle name="Heading 1 16 2 7" xfId="9572"/>
    <cellStyle name="Heading 1 16 3" xfId="9573"/>
    <cellStyle name="Heading 1 16 4" xfId="9574"/>
    <cellStyle name="Heading 1 16 5" xfId="9575"/>
    <cellStyle name="Heading 1 16 6" xfId="9576"/>
    <cellStyle name="Heading 1 16 7" xfId="9577"/>
    <cellStyle name="Heading 1 17" xfId="9578"/>
    <cellStyle name="Heading 1 17 2" xfId="9579"/>
    <cellStyle name="Heading 1 17 2 2" xfId="9580"/>
    <cellStyle name="Heading 1 17 2 3" xfId="9581"/>
    <cellStyle name="Heading 1 17 2 4" xfId="9582"/>
    <cellStyle name="Heading 1 17 2 5" xfId="9583"/>
    <cellStyle name="Heading 1 17 2 6" xfId="9584"/>
    <cellStyle name="Heading 1 17 2 7" xfId="9585"/>
    <cellStyle name="Heading 1 17 3" xfId="9586"/>
    <cellStyle name="Heading 1 17 4" xfId="9587"/>
    <cellStyle name="Heading 1 17 5" xfId="9588"/>
    <cellStyle name="Heading 1 17 6" xfId="9589"/>
    <cellStyle name="Heading 1 17 7" xfId="9590"/>
    <cellStyle name="Heading 1 18" xfId="9591"/>
    <cellStyle name="Heading 1 18 2" xfId="9592"/>
    <cellStyle name="Heading 1 18 2 2" xfId="9593"/>
    <cellStyle name="Heading 1 18 2 3" xfId="9594"/>
    <cellStyle name="Heading 1 18 2 4" xfId="9595"/>
    <cellStyle name="Heading 1 18 2 5" xfId="9596"/>
    <cellStyle name="Heading 1 18 2 6" xfId="9597"/>
    <cellStyle name="Heading 1 18 2 7" xfId="9598"/>
    <cellStyle name="Heading 1 18 3" xfId="9599"/>
    <cellStyle name="Heading 1 18 4" xfId="9600"/>
    <cellStyle name="Heading 1 18 5" xfId="9601"/>
    <cellStyle name="Heading 1 18 6" xfId="9602"/>
    <cellStyle name="Heading 1 18 7" xfId="9603"/>
    <cellStyle name="Heading 1 19" xfId="9604"/>
    <cellStyle name="Heading 1 19 2" xfId="9605"/>
    <cellStyle name="Heading 1 19 2 2" xfId="9606"/>
    <cellStyle name="Heading 1 19 2 3" xfId="9607"/>
    <cellStyle name="Heading 1 19 2 4" xfId="9608"/>
    <cellStyle name="Heading 1 19 2 5" xfId="9609"/>
    <cellStyle name="Heading 1 19 2 6" xfId="9610"/>
    <cellStyle name="Heading 1 19 2 7" xfId="9611"/>
    <cellStyle name="Heading 1 19 3" xfId="9612"/>
    <cellStyle name="Heading 1 19 4" xfId="9613"/>
    <cellStyle name="Heading 1 19 5" xfId="9614"/>
    <cellStyle name="Heading 1 19 6" xfId="9615"/>
    <cellStyle name="Heading 1 19 7" xfId="9616"/>
    <cellStyle name="Heading 1 2" xfId="9617"/>
    <cellStyle name="Heading 1 2 10" xfId="9618"/>
    <cellStyle name="Heading 1 2 10 2" xfId="9619"/>
    <cellStyle name="Heading 1 2 11" xfId="9620"/>
    <cellStyle name="Heading 1 2 11 2" xfId="9621"/>
    <cellStyle name="Heading 1 2 12" xfId="9622"/>
    <cellStyle name="Heading 1 2 12 2" xfId="9623"/>
    <cellStyle name="Heading 1 2 13" xfId="9624"/>
    <cellStyle name="Heading 1 2 13 2" xfId="9625"/>
    <cellStyle name="Heading 1 2 14" xfId="9626"/>
    <cellStyle name="Heading 1 2 2" xfId="9627"/>
    <cellStyle name="Heading 1 2 3" xfId="9628"/>
    <cellStyle name="Heading 1 2 4" xfId="9629"/>
    <cellStyle name="Heading 1 2 5" xfId="9630"/>
    <cellStyle name="Heading 1 2 6" xfId="9631"/>
    <cellStyle name="Heading 1 2 7" xfId="9632"/>
    <cellStyle name="Heading 1 2 8" xfId="9633"/>
    <cellStyle name="Heading 1 2 9" xfId="9634"/>
    <cellStyle name="Heading 1 2 9 2" xfId="9635"/>
    <cellStyle name="Heading 1 20" xfId="9636"/>
    <cellStyle name="Heading 1 20 2" xfId="9637"/>
    <cellStyle name="Heading 1 20 2 2" xfId="9638"/>
    <cellStyle name="Heading 1 20 2 3" xfId="9639"/>
    <cellStyle name="Heading 1 20 2 4" xfId="9640"/>
    <cellStyle name="Heading 1 20 2 5" xfId="9641"/>
    <cellStyle name="Heading 1 20 2 6" xfId="9642"/>
    <cellStyle name="Heading 1 20 2 7" xfId="9643"/>
    <cellStyle name="Heading 1 20 3" xfId="9644"/>
    <cellStyle name="Heading 1 20 4" xfId="9645"/>
    <cellStyle name="Heading 1 20 5" xfId="9646"/>
    <cellStyle name="Heading 1 20 6" xfId="9647"/>
    <cellStyle name="Heading 1 20 7" xfId="9648"/>
    <cellStyle name="Heading 1 21" xfId="9649"/>
    <cellStyle name="Heading 1 21 2" xfId="9650"/>
    <cellStyle name="Heading 1 21 2 2" xfId="9651"/>
    <cellStyle name="Heading 1 21 2 3" xfId="9652"/>
    <cellStyle name="Heading 1 21 2 4" xfId="9653"/>
    <cellStyle name="Heading 1 21 2 5" xfId="9654"/>
    <cellStyle name="Heading 1 21 2 6" xfId="9655"/>
    <cellStyle name="Heading 1 21 2 7" xfId="9656"/>
    <cellStyle name="Heading 1 21 3" xfId="9657"/>
    <cellStyle name="Heading 1 21 4" xfId="9658"/>
    <cellStyle name="Heading 1 21 5" xfId="9659"/>
    <cellStyle name="Heading 1 21 6" xfId="9660"/>
    <cellStyle name="Heading 1 21 7" xfId="9661"/>
    <cellStyle name="Heading 1 22" xfId="9662"/>
    <cellStyle name="Heading 1 22 2" xfId="9663"/>
    <cellStyle name="Heading 1 22 2 2" xfId="9664"/>
    <cellStyle name="Heading 1 22 2 3" xfId="9665"/>
    <cellStyle name="Heading 1 22 2 4" xfId="9666"/>
    <cellStyle name="Heading 1 22 2 5" xfId="9667"/>
    <cellStyle name="Heading 1 22 2 6" xfId="9668"/>
    <cellStyle name="Heading 1 22 2 7" xfId="9669"/>
    <cellStyle name="Heading 1 22 3" xfId="9670"/>
    <cellStyle name="Heading 1 22 4" xfId="9671"/>
    <cellStyle name="Heading 1 22 5" xfId="9672"/>
    <cellStyle name="Heading 1 22 6" xfId="9673"/>
    <cellStyle name="Heading 1 22 7" xfId="9674"/>
    <cellStyle name="Heading 1 23" xfId="9675"/>
    <cellStyle name="Heading 1 23 2" xfId="9676"/>
    <cellStyle name="Heading 1 23 2 2" xfId="9677"/>
    <cellStyle name="Heading 1 23 2 3" xfId="9678"/>
    <cellStyle name="Heading 1 23 2 4" xfId="9679"/>
    <cellStyle name="Heading 1 23 2 5" xfId="9680"/>
    <cellStyle name="Heading 1 23 2 6" xfId="9681"/>
    <cellStyle name="Heading 1 23 2 7" xfId="9682"/>
    <cellStyle name="Heading 1 23 3" xfId="9683"/>
    <cellStyle name="Heading 1 23 4" xfId="9684"/>
    <cellStyle name="Heading 1 23 5" xfId="9685"/>
    <cellStyle name="Heading 1 23 6" xfId="9686"/>
    <cellStyle name="Heading 1 23 7" xfId="9687"/>
    <cellStyle name="Heading 1 24" xfId="9688"/>
    <cellStyle name="Heading 1 25" xfId="9689"/>
    <cellStyle name="Heading 1 26" xfId="9690"/>
    <cellStyle name="Heading 1 27" xfId="9691"/>
    <cellStyle name="Heading 1 28" xfId="9692"/>
    <cellStyle name="Heading 1 29" xfId="9693"/>
    <cellStyle name="Heading 1 3" xfId="9694"/>
    <cellStyle name="Heading 1 3 10" xfId="9695"/>
    <cellStyle name="Heading 1 3 11" xfId="9696"/>
    <cellStyle name="Heading 1 3 12" xfId="9697"/>
    <cellStyle name="Heading 1 3 13" xfId="9698"/>
    <cellStyle name="Heading 1 3 14" xfId="9699"/>
    <cellStyle name="Heading 1 3 15" xfId="9700"/>
    <cellStyle name="Heading 1 3 2" xfId="9701"/>
    <cellStyle name="Heading 1 3 3" xfId="9702"/>
    <cellStyle name="Heading 1 3 4" xfId="9703"/>
    <cellStyle name="Heading 1 3 5" xfId="9704"/>
    <cellStyle name="Heading 1 3 6" xfId="9705"/>
    <cellStyle name="Heading 1 3 7" xfId="9706"/>
    <cellStyle name="Heading 1 3 8" xfId="9707"/>
    <cellStyle name="Heading 1 3 9" xfId="9708"/>
    <cellStyle name="Heading 1 30" xfId="9709"/>
    <cellStyle name="Heading 1 31" xfId="9710"/>
    <cellStyle name="Heading 1 32" xfId="9711"/>
    <cellStyle name="Heading 1 33" xfId="9712"/>
    <cellStyle name="Heading 1 34" xfId="9713"/>
    <cellStyle name="Heading 1 35" xfId="9714"/>
    <cellStyle name="Heading 1 36" xfId="9715"/>
    <cellStyle name="Heading 1 37" xfId="9716"/>
    <cellStyle name="Heading 1 38" xfId="9717"/>
    <cellStyle name="Heading 1 39" xfId="9718"/>
    <cellStyle name="Heading 1 4" xfId="9719"/>
    <cellStyle name="Heading 1 4 10" xfId="9720"/>
    <cellStyle name="Heading 1 4 11" xfId="9721"/>
    <cellStyle name="Heading 1 4 12" xfId="9722"/>
    <cellStyle name="Heading 1 4 13" xfId="9723"/>
    <cellStyle name="Heading 1 4 14" xfId="9724"/>
    <cellStyle name="Heading 1 4 2" xfId="9725"/>
    <cellStyle name="Heading 1 4 3" xfId="9726"/>
    <cellStyle name="Heading 1 4 4" xfId="9727"/>
    <cellStyle name="Heading 1 4 5" xfId="9728"/>
    <cellStyle name="Heading 1 4 6" xfId="9729"/>
    <cellStyle name="Heading 1 4 7" xfId="9730"/>
    <cellStyle name="Heading 1 4 8" xfId="9731"/>
    <cellStyle name="Heading 1 4 9" xfId="9732"/>
    <cellStyle name="Heading 1 40" xfId="9733"/>
    <cellStyle name="Heading 1 41" xfId="9734"/>
    <cellStyle name="Heading 1 42" xfId="9735"/>
    <cellStyle name="Heading 1 43" xfId="9736"/>
    <cellStyle name="Heading 1 44" xfId="9737"/>
    <cellStyle name="Heading 1 45" xfId="9738"/>
    <cellStyle name="Heading 1 46" xfId="9739"/>
    <cellStyle name="Heading 1 47" xfId="9740"/>
    <cellStyle name="Heading 1 48" xfId="9741"/>
    <cellStyle name="Heading 1 49" xfId="9742"/>
    <cellStyle name="Heading 1 5" xfId="9743"/>
    <cellStyle name="Heading 1 5 10" xfId="9744"/>
    <cellStyle name="Heading 1 5 11" xfId="9745"/>
    <cellStyle name="Heading 1 5 12" xfId="9746"/>
    <cellStyle name="Heading 1 5 13" xfId="9747"/>
    <cellStyle name="Heading 1 5 2" xfId="9748"/>
    <cellStyle name="Heading 1 5 3" xfId="9749"/>
    <cellStyle name="Heading 1 5 4" xfId="9750"/>
    <cellStyle name="Heading 1 5 5" xfId="9751"/>
    <cellStyle name="Heading 1 5 6" xfId="9752"/>
    <cellStyle name="Heading 1 5 7" xfId="9753"/>
    <cellStyle name="Heading 1 5 8" xfId="9754"/>
    <cellStyle name="Heading 1 5 9" xfId="9755"/>
    <cellStyle name="Heading 1 50" xfId="9756"/>
    <cellStyle name="Heading 1 51" xfId="9757"/>
    <cellStyle name="Heading 1 52" xfId="9758"/>
    <cellStyle name="Heading 1 53" xfId="9759"/>
    <cellStyle name="Heading 1 54" xfId="9760"/>
    <cellStyle name="Heading 1 55" xfId="9761"/>
    <cellStyle name="Heading 1 56" xfId="9762"/>
    <cellStyle name="Heading 1 57" xfId="9763"/>
    <cellStyle name="Heading 1 58" xfId="9764"/>
    <cellStyle name="Heading 1 59" xfId="9765"/>
    <cellStyle name="Heading 1 6" xfId="9766"/>
    <cellStyle name="Heading 1 6 10" xfId="9767"/>
    <cellStyle name="Heading 1 6 11" xfId="9768"/>
    <cellStyle name="Heading 1 6 12" xfId="9769"/>
    <cellStyle name="Heading 1 6 13" xfId="9770"/>
    <cellStyle name="Heading 1 6 2" xfId="9771"/>
    <cellStyle name="Heading 1 6 3" xfId="9772"/>
    <cellStyle name="Heading 1 6 4" xfId="9773"/>
    <cellStyle name="Heading 1 6 5" xfId="9774"/>
    <cellStyle name="Heading 1 6 6" xfId="9775"/>
    <cellStyle name="Heading 1 6 7" xfId="9776"/>
    <cellStyle name="Heading 1 6 8" xfId="9777"/>
    <cellStyle name="Heading 1 6 9" xfId="9778"/>
    <cellStyle name="Heading 1 60" xfId="9779"/>
    <cellStyle name="Heading 1 61" xfId="9780"/>
    <cellStyle name="Heading 1 62" xfId="9781"/>
    <cellStyle name="Heading 1 63" xfId="9782"/>
    <cellStyle name="Heading 1 64" xfId="9783"/>
    <cellStyle name="Heading 1 65" xfId="9784"/>
    <cellStyle name="Heading 1 66" xfId="9785"/>
    <cellStyle name="Heading 1 67" xfId="9786"/>
    <cellStyle name="Heading 1 68" xfId="9787"/>
    <cellStyle name="Heading 1 69" xfId="9788"/>
    <cellStyle name="Heading 1 7" xfId="9789"/>
    <cellStyle name="Heading 1 7 10" xfId="9790"/>
    <cellStyle name="Heading 1 7 11" xfId="9791"/>
    <cellStyle name="Heading 1 7 12" xfId="9792"/>
    <cellStyle name="Heading 1 7 13" xfId="9793"/>
    <cellStyle name="Heading 1 7 2" xfId="9794"/>
    <cellStyle name="Heading 1 7 3" xfId="9795"/>
    <cellStyle name="Heading 1 7 4" xfId="9796"/>
    <cellStyle name="Heading 1 7 5" xfId="9797"/>
    <cellStyle name="Heading 1 7 6" xfId="9798"/>
    <cellStyle name="Heading 1 7 7" xfId="9799"/>
    <cellStyle name="Heading 1 7 8" xfId="9800"/>
    <cellStyle name="Heading 1 7 9" xfId="9801"/>
    <cellStyle name="Heading 1 70" xfId="9802"/>
    <cellStyle name="Heading 1 71" xfId="9803"/>
    <cellStyle name="Heading 1 72" xfId="9804"/>
    <cellStyle name="Heading 1 8" xfId="9805"/>
    <cellStyle name="Heading 1 8 10" xfId="9806"/>
    <cellStyle name="Heading 1 8 11" xfId="9807"/>
    <cellStyle name="Heading 1 8 12" xfId="9808"/>
    <cellStyle name="Heading 1 8 13" xfId="9809"/>
    <cellStyle name="Heading 1 8 2" xfId="9810"/>
    <cellStyle name="Heading 1 8 3" xfId="9811"/>
    <cellStyle name="Heading 1 8 4" xfId="9812"/>
    <cellStyle name="Heading 1 8 5" xfId="9813"/>
    <cellStyle name="Heading 1 8 6" xfId="9814"/>
    <cellStyle name="Heading 1 8 7" xfId="9815"/>
    <cellStyle name="Heading 1 8 8" xfId="9816"/>
    <cellStyle name="Heading 1 8 9" xfId="9817"/>
    <cellStyle name="Heading 1 9" xfId="9818"/>
    <cellStyle name="Heading 1 9 2" xfId="9819"/>
    <cellStyle name="Heading 1 9 2 2" xfId="9820"/>
    <cellStyle name="Heading 1 9 2 3" xfId="9821"/>
    <cellStyle name="Heading 1 9 2 4" xfId="9822"/>
    <cellStyle name="Heading 1 9 2 5" xfId="9823"/>
    <cellStyle name="Heading 1 9 2 6" xfId="9824"/>
    <cellStyle name="Heading 1 9 2 7" xfId="9825"/>
    <cellStyle name="Heading 1 9 3" xfId="9826"/>
    <cellStyle name="Heading 1 9 4" xfId="9827"/>
    <cellStyle name="Heading 1 9 5" xfId="9828"/>
    <cellStyle name="Heading 1 9 6" xfId="9829"/>
    <cellStyle name="Heading 1 9 7" xfId="9830"/>
    <cellStyle name="Heading 2" xfId="30286" builtinId="17" customBuiltin="1"/>
    <cellStyle name="Heading 2 10" xfId="9831"/>
    <cellStyle name="Heading 2 10 2" xfId="9832"/>
    <cellStyle name="Heading 2 10 2 2" xfId="9833"/>
    <cellStyle name="Heading 2 10 2 3" xfId="9834"/>
    <cellStyle name="Heading 2 10 2 4" xfId="9835"/>
    <cellStyle name="Heading 2 10 2 5" xfId="9836"/>
    <cellStyle name="Heading 2 10 2 6" xfId="9837"/>
    <cellStyle name="Heading 2 10 2 7" xfId="9838"/>
    <cellStyle name="Heading 2 10 3" xfId="9839"/>
    <cellStyle name="Heading 2 10 4" xfId="9840"/>
    <cellStyle name="Heading 2 10 5" xfId="9841"/>
    <cellStyle name="Heading 2 10 6" xfId="9842"/>
    <cellStyle name="Heading 2 10 7" xfId="9843"/>
    <cellStyle name="Heading 2 11" xfId="9844"/>
    <cellStyle name="Heading 2 11 2" xfId="9845"/>
    <cellStyle name="Heading 2 11 2 2" xfId="9846"/>
    <cellStyle name="Heading 2 11 2 3" xfId="9847"/>
    <cellStyle name="Heading 2 11 2 4" xfId="9848"/>
    <cellStyle name="Heading 2 11 2 5" xfId="9849"/>
    <cellStyle name="Heading 2 11 2 6" xfId="9850"/>
    <cellStyle name="Heading 2 11 2 7" xfId="9851"/>
    <cellStyle name="Heading 2 11 3" xfId="9852"/>
    <cellStyle name="Heading 2 11 4" xfId="9853"/>
    <cellStyle name="Heading 2 11 5" xfId="9854"/>
    <cellStyle name="Heading 2 11 6" xfId="9855"/>
    <cellStyle name="Heading 2 11 7" xfId="9856"/>
    <cellStyle name="Heading 2 12" xfId="9857"/>
    <cellStyle name="Heading 2 12 2" xfId="9858"/>
    <cellStyle name="Heading 2 12 2 2" xfId="9859"/>
    <cellStyle name="Heading 2 12 2 3" xfId="9860"/>
    <cellStyle name="Heading 2 12 2 4" xfId="9861"/>
    <cellStyle name="Heading 2 12 2 5" xfId="9862"/>
    <cellStyle name="Heading 2 12 2 6" xfId="9863"/>
    <cellStyle name="Heading 2 12 2 7" xfId="9864"/>
    <cellStyle name="Heading 2 12 3" xfId="9865"/>
    <cellStyle name="Heading 2 12 4" xfId="9866"/>
    <cellStyle name="Heading 2 12 5" xfId="9867"/>
    <cellStyle name="Heading 2 12 6" xfId="9868"/>
    <cellStyle name="Heading 2 12 7" xfId="9869"/>
    <cellStyle name="Heading 2 13" xfId="9870"/>
    <cellStyle name="Heading 2 13 2" xfId="9871"/>
    <cellStyle name="Heading 2 13 2 2" xfId="9872"/>
    <cellStyle name="Heading 2 13 2 3" xfId="9873"/>
    <cellStyle name="Heading 2 13 2 4" xfId="9874"/>
    <cellStyle name="Heading 2 13 2 5" xfId="9875"/>
    <cellStyle name="Heading 2 13 2 6" xfId="9876"/>
    <cellStyle name="Heading 2 13 2 7" xfId="9877"/>
    <cellStyle name="Heading 2 13 3" xfId="9878"/>
    <cellStyle name="Heading 2 13 4" xfId="9879"/>
    <cellStyle name="Heading 2 13 5" xfId="9880"/>
    <cellStyle name="Heading 2 13 6" xfId="9881"/>
    <cellStyle name="Heading 2 13 7" xfId="9882"/>
    <cellStyle name="Heading 2 14" xfId="9883"/>
    <cellStyle name="Heading 2 14 2" xfId="9884"/>
    <cellStyle name="Heading 2 14 2 2" xfId="9885"/>
    <cellStyle name="Heading 2 14 2 3" xfId="9886"/>
    <cellStyle name="Heading 2 14 2 4" xfId="9887"/>
    <cellStyle name="Heading 2 14 2 5" xfId="9888"/>
    <cellStyle name="Heading 2 14 2 6" xfId="9889"/>
    <cellStyle name="Heading 2 14 2 7" xfId="9890"/>
    <cellStyle name="Heading 2 14 3" xfId="9891"/>
    <cellStyle name="Heading 2 14 4" xfId="9892"/>
    <cellStyle name="Heading 2 14 5" xfId="9893"/>
    <cellStyle name="Heading 2 14 6" xfId="9894"/>
    <cellStyle name="Heading 2 14 7" xfId="9895"/>
    <cellStyle name="Heading 2 15" xfId="9896"/>
    <cellStyle name="Heading 2 15 2" xfId="9897"/>
    <cellStyle name="Heading 2 15 2 2" xfId="9898"/>
    <cellStyle name="Heading 2 15 2 3" xfId="9899"/>
    <cellStyle name="Heading 2 15 2 4" xfId="9900"/>
    <cellStyle name="Heading 2 15 2 5" xfId="9901"/>
    <cellStyle name="Heading 2 15 2 6" xfId="9902"/>
    <cellStyle name="Heading 2 15 2 7" xfId="9903"/>
    <cellStyle name="Heading 2 15 3" xfId="9904"/>
    <cellStyle name="Heading 2 15 4" xfId="9905"/>
    <cellStyle name="Heading 2 15 5" xfId="9906"/>
    <cellStyle name="Heading 2 15 6" xfId="9907"/>
    <cellStyle name="Heading 2 15 7" xfId="9908"/>
    <cellStyle name="Heading 2 16" xfId="9909"/>
    <cellStyle name="Heading 2 16 2" xfId="9910"/>
    <cellStyle name="Heading 2 16 2 2" xfId="9911"/>
    <cellStyle name="Heading 2 16 2 3" xfId="9912"/>
    <cellStyle name="Heading 2 16 2 4" xfId="9913"/>
    <cellStyle name="Heading 2 16 2 5" xfId="9914"/>
    <cellStyle name="Heading 2 16 2 6" xfId="9915"/>
    <cellStyle name="Heading 2 16 2 7" xfId="9916"/>
    <cellStyle name="Heading 2 16 3" xfId="9917"/>
    <cellStyle name="Heading 2 16 4" xfId="9918"/>
    <cellStyle name="Heading 2 16 5" xfId="9919"/>
    <cellStyle name="Heading 2 16 6" xfId="9920"/>
    <cellStyle name="Heading 2 16 7" xfId="9921"/>
    <cellStyle name="Heading 2 17" xfId="9922"/>
    <cellStyle name="Heading 2 17 2" xfId="9923"/>
    <cellStyle name="Heading 2 17 2 2" xfId="9924"/>
    <cellStyle name="Heading 2 17 2 3" xfId="9925"/>
    <cellStyle name="Heading 2 17 2 4" xfId="9926"/>
    <cellStyle name="Heading 2 17 2 5" xfId="9927"/>
    <cellStyle name="Heading 2 17 2 6" xfId="9928"/>
    <cellStyle name="Heading 2 17 2 7" xfId="9929"/>
    <cellStyle name="Heading 2 17 3" xfId="9930"/>
    <cellStyle name="Heading 2 17 4" xfId="9931"/>
    <cellStyle name="Heading 2 17 5" xfId="9932"/>
    <cellStyle name="Heading 2 17 6" xfId="9933"/>
    <cellStyle name="Heading 2 17 7" xfId="9934"/>
    <cellStyle name="Heading 2 18" xfId="9935"/>
    <cellStyle name="Heading 2 18 2" xfId="9936"/>
    <cellStyle name="Heading 2 18 2 2" xfId="9937"/>
    <cellStyle name="Heading 2 18 2 3" xfId="9938"/>
    <cellStyle name="Heading 2 18 2 4" xfId="9939"/>
    <cellStyle name="Heading 2 18 2 5" xfId="9940"/>
    <cellStyle name="Heading 2 18 2 6" xfId="9941"/>
    <cellStyle name="Heading 2 18 2 7" xfId="9942"/>
    <cellStyle name="Heading 2 18 3" xfId="9943"/>
    <cellStyle name="Heading 2 18 4" xfId="9944"/>
    <cellStyle name="Heading 2 18 5" xfId="9945"/>
    <cellStyle name="Heading 2 18 6" xfId="9946"/>
    <cellStyle name="Heading 2 18 7" xfId="9947"/>
    <cellStyle name="Heading 2 19" xfId="9948"/>
    <cellStyle name="Heading 2 19 2" xfId="9949"/>
    <cellStyle name="Heading 2 19 2 2" xfId="9950"/>
    <cellStyle name="Heading 2 19 2 3" xfId="9951"/>
    <cellStyle name="Heading 2 19 2 4" xfId="9952"/>
    <cellStyle name="Heading 2 19 2 5" xfId="9953"/>
    <cellStyle name="Heading 2 19 2 6" xfId="9954"/>
    <cellStyle name="Heading 2 19 2 7" xfId="9955"/>
    <cellStyle name="Heading 2 19 3" xfId="9956"/>
    <cellStyle name="Heading 2 19 4" xfId="9957"/>
    <cellStyle name="Heading 2 19 5" xfId="9958"/>
    <cellStyle name="Heading 2 19 6" xfId="9959"/>
    <cellStyle name="Heading 2 19 7" xfId="9960"/>
    <cellStyle name="Heading 2 2" xfId="9961"/>
    <cellStyle name="Heading 2 2 10" xfId="9962"/>
    <cellStyle name="Heading 2 2 10 2" xfId="9963"/>
    <cellStyle name="Heading 2 2 11" xfId="9964"/>
    <cellStyle name="Heading 2 2 11 2" xfId="9965"/>
    <cellStyle name="Heading 2 2 12" xfId="9966"/>
    <cellStyle name="Heading 2 2 12 2" xfId="9967"/>
    <cellStyle name="Heading 2 2 13" xfId="9968"/>
    <cellStyle name="Heading 2 2 13 2" xfId="9969"/>
    <cellStyle name="Heading 2 2 14" xfId="9970"/>
    <cellStyle name="Heading 2 2 2" xfId="9971"/>
    <cellStyle name="Heading 2 2 3" xfId="9972"/>
    <cellStyle name="Heading 2 2 4" xfId="9973"/>
    <cellStyle name="Heading 2 2 5" xfId="9974"/>
    <cellStyle name="Heading 2 2 6" xfId="9975"/>
    <cellStyle name="Heading 2 2 7" xfId="9976"/>
    <cellStyle name="Heading 2 2 8" xfId="9977"/>
    <cellStyle name="Heading 2 2 9" xfId="9978"/>
    <cellStyle name="Heading 2 2 9 2" xfId="9979"/>
    <cellStyle name="Heading 2 20" xfId="9980"/>
    <cellStyle name="Heading 2 20 2" xfId="9981"/>
    <cellStyle name="Heading 2 20 2 2" xfId="9982"/>
    <cellStyle name="Heading 2 20 2 3" xfId="9983"/>
    <cellStyle name="Heading 2 20 2 4" xfId="9984"/>
    <cellStyle name="Heading 2 20 2 5" xfId="9985"/>
    <cellStyle name="Heading 2 20 2 6" xfId="9986"/>
    <cellStyle name="Heading 2 20 2 7" xfId="9987"/>
    <cellStyle name="Heading 2 20 3" xfId="9988"/>
    <cellStyle name="Heading 2 20 4" xfId="9989"/>
    <cellStyle name="Heading 2 20 5" xfId="9990"/>
    <cellStyle name="Heading 2 20 6" xfId="9991"/>
    <cellStyle name="Heading 2 20 7" xfId="9992"/>
    <cellStyle name="Heading 2 21" xfId="9993"/>
    <cellStyle name="Heading 2 21 2" xfId="9994"/>
    <cellStyle name="Heading 2 21 2 2" xfId="9995"/>
    <cellStyle name="Heading 2 21 2 3" xfId="9996"/>
    <cellStyle name="Heading 2 21 2 4" xfId="9997"/>
    <cellStyle name="Heading 2 21 2 5" xfId="9998"/>
    <cellStyle name="Heading 2 21 2 6" xfId="9999"/>
    <cellStyle name="Heading 2 21 2 7" xfId="10000"/>
    <cellStyle name="Heading 2 21 3" xfId="10001"/>
    <cellStyle name="Heading 2 21 4" xfId="10002"/>
    <cellStyle name="Heading 2 21 5" xfId="10003"/>
    <cellStyle name="Heading 2 21 6" xfId="10004"/>
    <cellStyle name="Heading 2 21 7" xfId="10005"/>
    <cellStyle name="Heading 2 22" xfId="10006"/>
    <cellStyle name="Heading 2 22 2" xfId="10007"/>
    <cellStyle name="Heading 2 22 2 2" xfId="10008"/>
    <cellStyle name="Heading 2 22 2 3" xfId="10009"/>
    <cellStyle name="Heading 2 22 2 4" xfId="10010"/>
    <cellStyle name="Heading 2 22 2 5" xfId="10011"/>
    <cellStyle name="Heading 2 22 2 6" xfId="10012"/>
    <cellStyle name="Heading 2 22 2 7" xfId="10013"/>
    <cellStyle name="Heading 2 22 3" xfId="10014"/>
    <cellStyle name="Heading 2 22 4" xfId="10015"/>
    <cellStyle name="Heading 2 22 5" xfId="10016"/>
    <cellStyle name="Heading 2 22 6" xfId="10017"/>
    <cellStyle name="Heading 2 22 7" xfId="10018"/>
    <cellStyle name="Heading 2 23" xfId="10019"/>
    <cellStyle name="Heading 2 23 2" xfId="10020"/>
    <cellStyle name="Heading 2 23 2 2" xfId="10021"/>
    <cellStyle name="Heading 2 23 2 3" xfId="10022"/>
    <cellStyle name="Heading 2 23 2 4" xfId="10023"/>
    <cellStyle name="Heading 2 23 2 5" xfId="10024"/>
    <cellStyle name="Heading 2 23 2 6" xfId="10025"/>
    <cellStyle name="Heading 2 23 2 7" xfId="10026"/>
    <cellStyle name="Heading 2 23 3" xfId="10027"/>
    <cellStyle name="Heading 2 23 4" xfId="10028"/>
    <cellStyle name="Heading 2 23 5" xfId="10029"/>
    <cellStyle name="Heading 2 23 6" xfId="10030"/>
    <cellStyle name="Heading 2 23 7" xfId="10031"/>
    <cellStyle name="Heading 2 24" xfId="10032"/>
    <cellStyle name="Heading 2 25" xfId="10033"/>
    <cellStyle name="Heading 2 26" xfId="10034"/>
    <cellStyle name="Heading 2 27" xfId="10035"/>
    <cellStyle name="Heading 2 28" xfId="10036"/>
    <cellStyle name="Heading 2 29" xfId="10037"/>
    <cellStyle name="Heading 2 3" xfId="10038"/>
    <cellStyle name="Heading 2 3 10" xfId="10039"/>
    <cellStyle name="Heading 2 3 11" xfId="10040"/>
    <cellStyle name="Heading 2 3 12" xfId="10041"/>
    <cellStyle name="Heading 2 3 13" xfId="10042"/>
    <cellStyle name="Heading 2 3 14" xfId="10043"/>
    <cellStyle name="Heading 2 3 15" xfId="10044"/>
    <cellStyle name="Heading 2 3 2" xfId="10045"/>
    <cellStyle name="Heading 2 3 3" xfId="10046"/>
    <cellStyle name="Heading 2 3 4" xfId="10047"/>
    <cellStyle name="Heading 2 3 5" xfId="10048"/>
    <cellStyle name="Heading 2 3 6" xfId="10049"/>
    <cellStyle name="Heading 2 3 7" xfId="10050"/>
    <cellStyle name="Heading 2 3 8" xfId="10051"/>
    <cellStyle name="Heading 2 3 9" xfId="10052"/>
    <cellStyle name="Heading 2 30" xfId="10053"/>
    <cellStyle name="Heading 2 31" xfId="10054"/>
    <cellStyle name="Heading 2 32" xfId="10055"/>
    <cellStyle name="Heading 2 33" xfId="10056"/>
    <cellStyle name="Heading 2 34" xfId="10057"/>
    <cellStyle name="Heading 2 35" xfId="10058"/>
    <cellStyle name="Heading 2 36" xfId="10059"/>
    <cellStyle name="Heading 2 37" xfId="10060"/>
    <cellStyle name="Heading 2 38" xfId="10061"/>
    <cellStyle name="Heading 2 39" xfId="10062"/>
    <cellStyle name="Heading 2 4" xfId="10063"/>
    <cellStyle name="Heading 2 4 10" xfId="10064"/>
    <cellStyle name="Heading 2 4 11" xfId="10065"/>
    <cellStyle name="Heading 2 4 12" xfId="10066"/>
    <cellStyle name="Heading 2 4 13" xfId="10067"/>
    <cellStyle name="Heading 2 4 14" xfId="10068"/>
    <cellStyle name="Heading 2 4 2" xfId="10069"/>
    <cellStyle name="Heading 2 4 3" xfId="10070"/>
    <cellStyle name="Heading 2 4 4" xfId="10071"/>
    <cellStyle name="Heading 2 4 5" xfId="10072"/>
    <cellStyle name="Heading 2 4 6" xfId="10073"/>
    <cellStyle name="Heading 2 4 7" xfId="10074"/>
    <cellStyle name="Heading 2 4 8" xfId="10075"/>
    <cellStyle name="Heading 2 4 9" xfId="10076"/>
    <cellStyle name="Heading 2 40" xfId="10077"/>
    <cellStyle name="Heading 2 41" xfId="10078"/>
    <cellStyle name="Heading 2 42" xfId="10079"/>
    <cellStyle name="Heading 2 43" xfId="10080"/>
    <cellStyle name="Heading 2 44" xfId="10081"/>
    <cellStyle name="Heading 2 45" xfId="10082"/>
    <cellStyle name="Heading 2 46" xfId="10083"/>
    <cellStyle name="Heading 2 47" xfId="10084"/>
    <cellStyle name="Heading 2 48" xfId="10085"/>
    <cellStyle name="Heading 2 49" xfId="10086"/>
    <cellStyle name="Heading 2 5" xfId="10087"/>
    <cellStyle name="Heading 2 5 10" xfId="10088"/>
    <cellStyle name="Heading 2 5 11" xfId="10089"/>
    <cellStyle name="Heading 2 5 12" xfId="10090"/>
    <cellStyle name="Heading 2 5 13" xfId="10091"/>
    <cellStyle name="Heading 2 5 2" xfId="10092"/>
    <cellStyle name="Heading 2 5 3" xfId="10093"/>
    <cellStyle name="Heading 2 5 4" xfId="10094"/>
    <cellStyle name="Heading 2 5 5" xfId="10095"/>
    <cellStyle name="Heading 2 5 6" xfId="10096"/>
    <cellStyle name="Heading 2 5 7" xfId="10097"/>
    <cellStyle name="Heading 2 5 8" xfId="10098"/>
    <cellStyle name="Heading 2 5 9" xfId="10099"/>
    <cellStyle name="Heading 2 50" xfId="10100"/>
    <cellStyle name="Heading 2 51" xfId="10101"/>
    <cellStyle name="Heading 2 52" xfId="10102"/>
    <cellStyle name="Heading 2 53" xfId="10103"/>
    <cellStyle name="Heading 2 54" xfId="10104"/>
    <cellStyle name="Heading 2 55" xfId="10105"/>
    <cellStyle name="Heading 2 56" xfId="10106"/>
    <cellStyle name="Heading 2 57" xfId="10107"/>
    <cellStyle name="Heading 2 58" xfId="10108"/>
    <cellStyle name="Heading 2 59" xfId="10109"/>
    <cellStyle name="Heading 2 6" xfId="10110"/>
    <cellStyle name="Heading 2 6 10" xfId="10111"/>
    <cellStyle name="Heading 2 6 11" xfId="10112"/>
    <cellStyle name="Heading 2 6 12" xfId="10113"/>
    <cellStyle name="Heading 2 6 13" xfId="10114"/>
    <cellStyle name="Heading 2 6 2" xfId="10115"/>
    <cellStyle name="Heading 2 6 3" xfId="10116"/>
    <cellStyle name="Heading 2 6 4" xfId="10117"/>
    <cellStyle name="Heading 2 6 5" xfId="10118"/>
    <cellStyle name="Heading 2 6 6" xfId="10119"/>
    <cellStyle name="Heading 2 6 7" xfId="10120"/>
    <cellStyle name="Heading 2 6 8" xfId="10121"/>
    <cellStyle name="Heading 2 6 9" xfId="10122"/>
    <cellStyle name="Heading 2 60" xfId="10123"/>
    <cellStyle name="Heading 2 61" xfId="10124"/>
    <cellStyle name="Heading 2 62" xfId="10125"/>
    <cellStyle name="Heading 2 63" xfId="10126"/>
    <cellStyle name="Heading 2 64" xfId="10127"/>
    <cellStyle name="Heading 2 65" xfId="10128"/>
    <cellStyle name="Heading 2 66" xfId="10129"/>
    <cellStyle name="Heading 2 67" xfId="10130"/>
    <cellStyle name="Heading 2 68" xfId="10131"/>
    <cellStyle name="Heading 2 69" xfId="10132"/>
    <cellStyle name="Heading 2 7" xfId="10133"/>
    <cellStyle name="Heading 2 7 10" xfId="10134"/>
    <cellStyle name="Heading 2 7 11" xfId="10135"/>
    <cellStyle name="Heading 2 7 12" xfId="10136"/>
    <cellStyle name="Heading 2 7 13" xfId="10137"/>
    <cellStyle name="Heading 2 7 2" xfId="10138"/>
    <cellStyle name="Heading 2 7 3" xfId="10139"/>
    <cellStyle name="Heading 2 7 4" xfId="10140"/>
    <cellStyle name="Heading 2 7 5" xfId="10141"/>
    <cellStyle name="Heading 2 7 6" xfId="10142"/>
    <cellStyle name="Heading 2 7 7" xfId="10143"/>
    <cellStyle name="Heading 2 7 8" xfId="10144"/>
    <cellStyle name="Heading 2 7 9" xfId="10145"/>
    <cellStyle name="Heading 2 70" xfId="10146"/>
    <cellStyle name="Heading 2 71" xfId="10147"/>
    <cellStyle name="Heading 2 72" xfId="10148"/>
    <cellStyle name="Heading 2 8" xfId="10149"/>
    <cellStyle name="Heading 2 8 10" xfId="10150"/>
    <cellStyle name="Heading 2 8 11" xfId="10151"/>
    <cellStyle name="Heading 2 8 12" xfId="10152"/>
    <cellStyle name="Heading 2 8 13" xfId="10153"/>
    <cellStyle name="Heading 2 8 2" xfId="10154"/>
    <cellStyle name="Heading 2 8 3" xfId="10155"/>
    <cellStyle name="Heading 2 8 4" xfId="10156"/>
    <cellStyle name="Heading 2 8 5" xfId="10157"/>
    <cellStyle name="Heading 2 8 6" xfId="10158"/>
    <cellStyle name="Heading 2 8 7" xfId="10159"/>
    <cellStyle name="Heading 2 8 8" xfId="10160"/>
    <cellStyle name="Heading 2 8 9" xfId="10161"/>
    <cellStyle name="Heading 2 9" xfId="10162"/>
    <cellStyle name="Heading 2 9 2" xfId="10163"/>
    <cellStyle name="Heading 2 9 2 2" xfId="10164"/>
    <cellStyle name="Heading 2 9 2 3" xfId="10165"/>
    <cellStyle name="Heading 2 9 2 4" xfId="10166"/>
    <cellStyle name="Heading 2 9 2 5" xfId="10167"/>
    <cellStyle name="Heading 2 9 2 6" xfId="10168"/>
    <cellStyle name="Heading 2 9 2 7" xfId="10169"/>
    <cellStyle name="Heading 2 9 3" xfId="10170"/>
    <cellStyle name="Heading 2 9 4" xfId="10171"/>
    <cellStyle name="Heading 2 9 5" xfId="10172"/>
    <cellStyle name="Heading 2 9 6" xfId="10173"/>
    <cellStyle name="Heading 2 9 7" xfId="10174"/>
    <cellStyle name="Heading 3" xfId="30287" builtinId="18" customBuiltin="1"/>
    <cellStyle name="Heading 3 10" xfId="10175"/>
    <cellStyle name="Heading 3 10 2" xfId="10176"/>
    <cellStyle name="Heading 3 10 2 2" xfId="10177"/>
    <cellStyle name="Heading 3 10 2 3" xfId="10178"/>
    <cellStyle name="Heading 3 10 2 4" xfId="10179"/>
    <cellStyle name="Heading 3 10 2 5" xfId="10180"/>
    <cellStyle name="Heading 3 10 2 6" xfId="10181"/>
    <cellStyle name="Heading 3 10 2 7" xfId="10182"/>
    <cellStyle name="Heading 3 10 3" xfId="10183"/>
    <cellStyle name="Heading 3 10 4" xfId="10184"/>
    <cellStyle name="Heading 3 10 5" xfId="10185"/>
    <cellStyle name="Heading 3 10 6" xfId="10186"/>
    <cellStyle name="Heading 3 10 7" xfId="10187"/>
    <cellStyle name="Heading 3 11" xfId="10188"/>
    <cellStyle name="Heading 3 11 2" xfId="10189"/>
    <cellStyle name="Heading 3 11 2 2" xfId="10190"/>
    <cellStyle name="Heading 3 11 2 3" xfId="10191"/>
    <cellStyle name="Heading 3 11 2 4" xfId="10192"/>
    <cellStyle name="Heading 3 11 2 5" xfId="10193"/>
    <cellStyle name="Heading 3 11 2 6" xfId="10194"/>
    <cellStyle name="Heading 3 11 2 7" xfId="10195"/>
    <cellStyle name="Heading 3 11 3" xfId="10196"/>
    <cellStyle name="Heading 3 11 4" xfId="10197"/>
    <cellStyle name="Heading 3 11 5" xfId="10198"/>
    <cellStyle name="Heading 3 11 6" xfId="10199"/>
    <cellStyle name="Heading 3 11 7" xfId="10200"/>
    <cellStyle name="Heading 3 12" xfId="10201"/>
    <cellStyle name="Heading 3 12 2" xfId="10202"/>
    <cellStyle name="Heading 3 12 2 2" xfId="10203"/>
    <cellStyle name="Heading 3 12 2 3" xfId="10204"/>
    <cellStyle name="Heading 3 12 2 4" xfId="10205"/>
    <cellStyle name="Heading 3 12 2 5" xfId="10206"/>
    <cellStyle name="Heading 3 12 2 6" xfId="10207"/>
    <cellStyle name="Heading 3 12 2 7" xfId="10208"/>
    <cellStyle name="Heading 3 12 3" xfId="10209"/>
    <cellStyle name="Heading 3 12 4" xfId="10210"/>
    <cellStyle name="Heading 3 12 5" xfId="10211"/>
    <cellStyle name="Heading 3 12 6" xfId="10212"/>
    <cellStyle name="Heading 3 12 7" xfId="10213"/>
    <cellStyle name="Heading 3 13" xfId="10214"/>
    <cellStyle name="Heading 3 13 2" xfId="10215"/>
    <cellStyle name="Heading 3 13 2 2" xfId="10216"/>
    <cellStyle name="Heading 3 13 2 3" xfId="10217"/>
    <cellStyle name="Heading 3 13 2 4" xfId="10218"/>
    <cellStyle name="Heading 3 13 2 5" xfId="10219"/>
    <cellStyle name="Heading 3 13 2 6" xfId="10220"/>
    <cellStyle name="Heading 3 13 2 7" xfId="10221"/>
    <cellStyle name="Heading 3 13 3" xfId="10222"/>
    <cellStyle name="Heading 3 13 4" xfId="10223"/>
    <cellStyle name="Heading 3 13 5" xfId="10224"/>
    <cellStyle name="Heading 3 13 6" xfId="10225"/>
    <cellStyle name="Heading 3 13 7" xfId="10226"/>
    <cellStyle name="Heading 3 14" xfId="10227"/>
    <cellStyle name="Heading 3 14 2" xfId="10228"/>
    <cellStyle name="Heading 3 14 2 2" xfId="10229"/>
    <cellStyle name="Heading 3 14 2 3" xfId="10230"/>
    <cellStyle name="Heading 3 14 2 4" xfId="10231"/>
    <cellStyle name="Heading 3 14 2 5" xfId="10232"/>
    <cellStyle name="Heading 3 14 2 6" xfId="10233"/>
    <cellStyle name="Heading 3 14 2 7" xfId="10234"/>
    <cellStyle name="Heading 3 14 3" xfId="10235"/>
    <cellStyle name="Heading 3 14 4" xfId="10236"/>
    <cellStyle name="Heading 3 14 5" xfId="10237"/>
    <cellStyle name="Heading 3 14 6" xfId="10238"/>
    <cellStyle name="Heading 3 14 7" xfId="10239"/>
    <cellStyle name="Heading 3 15" xfId="10240"/>
    <cellStyle name="Heading 3 15 2" xfId="10241"/>
    <cellStyle name="Heading 3 15 2 2" xfId="10242"/>
    <cellStyle name="Heading 3 15 2 3" xfId="10243"/>
    <cellStyle name="Heading 3 15 2 4" xfId="10244"/>
    <cellStyle name="Heading 3 15 2 5" xfId="10245"/>
    <cellStyle name="Heading 3 15 2 6" xfId="10246"/>
    <cellStyle name="Heading 3 15 2 7" xfId="10247"/>
    <cellStyle name="Heading 3 15 3" xfId="10248"/>
    <cellStyle name="Heading 3 15 4" xfId="10249"/>
    <cellStyle name="Heading 3 15 5" xfId="10250"/>
    <cellStyle name="Heading 3 15 6" xfId="10251"/>
    <cellStyle name="Heading 3 15 7" xfId="10252"/>
    <cellStyle name="Heading 3 16" xfId="10253"/>
    <cellStyle name="Heading 3 16 2" xfId="10254"/>
    <cellStyle name="Heading 3 16 2 2" xfId="10255"/>
    <cellStyle name="Heading 3 16 2 3" xfId="10256"/>
    <cellStyle name="Heading 3 16 2 4" xfId="10257"/>
    <cellStyle name="Heading 3 16 2 5" xfId="10258"/>
    <cellStyle name="Heading 3 16 2 6" xfId="10259"/>
    <cellStyle name="Heading 3 16 2 7" xfId="10260"/>
    <cellStyle name="Heading 3 16 3" xfId="10261"/>
    <cellStyle name="Heading 3 16 4" xfId="10262"/>
    <cellStyle name="Heading 3 16 5" xfId="10263"/>
    <cellStyle name="Heading 3 16 6" xfId="10264"/>
    <cellStyle name="Heading 3 16 7" xfId="10265"/>
    <cellStyle name="Heading 3 17" xfId="10266"/>
    <cellStyle name="Heading 3 17 2" xfId="10267"/>
    <cellStyle name="Heading 3 17 2 2" xfId="10268"/>
    <cellStyle name="Heading 3 17 2 3" xfId="10269"/>
    <cellStyle name="Heading 3 17 2 4" xfId="10270"/>
    <cellStyle name="Heading 3 17 2 5" xfId="10271"/>
    <cellStyle name="Heading 3 17 2 6" xfId="10272"/>
    <cellStyle name="Heading 3 17 2 7" xfId="10273"/>
    <cellStyle name="Heading 3 17 3" xfId="10274"/>
    <cellStyle name="Heading 3 17 4" xfId="10275"/>
    <cellStyle name="Heading 3 17 5" xfId="10276"/>
    <cellStyle name="Heading 3 17 6" xfId="10277"/>
    <cellStyle name="Heading 3 17 7" xfId="10278"/>
    <cellStyle name="Heading 3 18" xfId="10279"/>
    <cellStyle name="Heading 3 18 2" xfId="10280"/>
    <cellStyle name="Heading 3 18 2 2" xfId="10281"/>
    <cellStyle name="Heading 3 18 2 3" xfId="10282"/>
    <cellStyle name="Heading 3 18 2 4" xfId="10283"/>
    <cellStyle name="Heading 3 18 2 5" xfId="10284"/>
    <cellStyle name="Heading 3 18 2 6" xfId="10285"/>
    <cellStyle name="Heading 3 18 2 7" xfId="10286"/>
    <cellStyle name="Heading 3 18 3" xfId="10287"/>
    <cellStyle name="Heading 3 18 4" xfId="10288"/>
    <cellStyle name="Heading 3 18 5" xfId="10289"/>
    <cellStyle name="Heading 3 18 6" xfId="10290"/>
    <cellStyle name="Heading 3 18 7" xfId="10291"/>
    <cellStyle name="Heading 3 19" xfId="10292"/>
    <cellStyle name="Heading 3 19 2" xfId="10293"/>
    <cellStyle name="Heading 3 19 2 2" xfId="10294"/>
    <cellStyle name="Heading 3 19 2 3" xfId="10295"/>
    <cellStyle name="Heading 3 19 2 4" xfId="10296"/>
    <cellStyle name="Heading 3 19 2 5" xfId="10297"/>
    <cellStyle name="Heading 3 19 2 6" xfId="10298"/>
    <cellStyle name="Heading 3 19 2 7" xfId="10299"/>
    <cellStyle name="Heading 3 19 3" xfId="10300"/>
    <cellStyle name="Heading 3 19 4" xfId="10301"/>
    <cellStyle name="Heading 3 19 5" xfId="10302"/>
    <cellStyle name="Heading 3 19 6" xfId="10303"/>
    <cellStyle name="Heading 3 19 7" xfId="10304"/>
    <cellStyle name="Heading 3 2" xfId="10305"/>
    <cellStyle name="Heading 3 2 10" xfId="10306"/>
    <cellStyle name="Heading 3 2 10 2" xfId="10307"/>
    <cellStyle name="Heading 3 2 11" xfId="10308"/>
    <cellStyle name="Heading 3 2 11 2" xfId="10309"/>
    <cellStyle name="Heading 3 2 12" xfId="10310"/>
    <cellStyle name="Heading 3 2 12 2" xfId="10311"/>
    <cellStyle name="Heading 3 2 13" xfId="10312"/>
    <cellStyle name="Heading 3 2 13 2" xfId="10313"/>
    <cellStyle name="Heading 3 2 14" xfId="10314"/>
    <cellStyle name="Heading 3 2 2" xfId="10315"/>
    <cellStyle name="Heading 3 2 3" xfId="10316"/>
    <cellStyle name="Heading 3 2 4" xfId="10317"/>
    <cellStyle name="Heading 3 2 5" xfId="10318"/>
    <cellStyle name="Heading 3 2 6" xfId="10319"/>
    <cellStyle name="Heading 3 2 7" xfId="10320"/>
    <cellStyle name="Heading 3 2 8" xfId="10321"/>
    <cellStyle name="Heading 3 2 9" xfId="10322"/>
    <cellStyle name="Heading 3 2 9 2" xfId="10323"/>
    <cellStyle name="Heading 3 20" xfId="10324"/>
    <cellStyle name="Heading 3 20 2" xfId="10325"/>
    <cellStyle name="Heading 3 20 2 2" xfId="10326"/>
    <cellStyle name="Heading 3 20 2 3" xfId="10327"/>
    <cellStyle name="Heading 3 20 2 4" xfId="10328"/>
    <cellStyle name="Heading 3 20 2 5" xfId="10329"/>
    <cellStyle name="Heading 3 20 2 6" xfId="10330"/>
    <cellStyle name="Heading 3 20 2 7" xfId="10331"/>
    <cellStyle name="Heading 3 20 3" xfId="10332"/>
    <cellStyle name="Heading 3 20 4" xfId="10333"/>
    <cellStyle name="Heading 3 20 5" xfId="10334"/>
    <cellStyle name="Heading 3 20 6" xfId="10335"/>
    <cellStyle name="Heading 3 20 7" xfId="10336"/>
    <cellStyle name="Heading 3 21" xfId="10337"/>
    <cellStyle name="Heading 3 21 2" xfId="10338"/>
    <cellStyle name="Heading 3 21 2 2" xfId="10339"/>
    <cellStyle name="Heading 3 21 2 3" xfId="10340"/>
    <cellStyle name="Heading 3 21 2 4" xfId="10341"/>
    <cellStyle name="Heading 3 21 2 5" xfId="10342"/>
    <cellStyle name="Heading 3 21 2 6" xfId="10343"/>
    <cellStyle name="Heading 3 21 2 7" xfId="10344"/>
    <cellStyle name="Heading 3 21 3" xfId="10345"/>
    <cellStyle name="Heading 3 21 4" xfId="10346"/>
    <cellStyle name="Heading 3 21 5" xfId="10347"/>
    <cellStyle name="Heading 3 21 6" xfId="10348"/>
    <cellStyle name="Heading 3 21 7" xfId="10349"/>
    <cellStyle name="Heading 3 22" xfId="10350"/>
    <cellStyle name="Heading 3 22 2" xfId="10351"/>
    <cellStyle name="Heading 3 22 2 2" xfId="10352"/>
    <cellStyle name="Heading 3 22 2 3" xfId="10353"/>
    <cellStyle name="Heading 3 22 2 4" xfId="10354"/>
    <cellStyle name="Heading 3 22 2 5" xfId="10355"/>
    <cellStyle name="Heading 3 22 2 6" xfId="10356"/>
    <cellStyle name="Heading 3 22 2 7" xfId="10357"/>
    <cellStyle name="Heading 3 22 3" xfId="10358"/>
    <cellStyle name="Heading 3 22 4" xfId="10359"/>
    <cellStyle name="Heading 3 22 5" xfId="10360"/>
    <cellStyle name="Heading 3 22 6" xfId="10361"/>
    <cellStyle name="Heading 3 22 7" xfId="10362"/>
    <cellStyle name="Heading 3 23" xfId="10363"/>
    <cellStyle name="Heading 3 23 2" xfId="10364"/>
    <cellStyle name="Heading 3 23 2 2" xfId="10365"/>
    <cellStyle name="Heading 3 23 2 3" xfId="10366"/>
    <cellStyle name="Heading 3 23 2 4" xfId="10367"/>
    <cellStyle name="Heading 3 23 2 5" xfId="10368"/>
    <cellStyle name="Heading 3 23 2 6" xfId="10369"/>
    <cellStyle name="Heading 3 23 2 7" xfId="10370"/>
    <cellStyle name="Heading 3 23 3" xfId="10371"/>
    <cellStyle name="Heading 3 23 4" xfId="10372"/>
    <cellStyle name="Heading 3 23 5" xfId="10373"/>
    <cellStyle name="Heading 3 23 6" xfId="10374"/>
    <cellStyle name="Heading 3 23 7" xfId="10375"/>
    <cellStyle name="Heading 3 24" xfId="10376"/>
    <cellStyle name="Heading 3 25" xfId="10377"/>
    <cellStyle name="Heading 3 26" xfId="10378"/>
    <cellStyle name="Heading 3 27" xfId="10379"/>
    <cellStyle name="Heading 3 28" xfId="10380"/>
    <cellStyle name="Heading 3 29" xfId="10381"/>
    <cellStyle name="Heading 3 3" xfId="10382"/>
    <cellStyle name="Heading 3 3 10" xfId="10383"/>
    <cellStyle name="Heading 3 3 11" xfId="10384"/>
    <cellStyle name="Heading 3 3 12" xfId="10385"/>
    <cellStyle name="Heading 3 3 13" xfId="10386"/>
    <cellStyle name="Heading 3 3 14" xfId="10387"/>
    <cellStyle name="Heading 3 3 15" xfId="10388"/>
    <cellStyle name="Heading 3 3 2" xfId="10389"/>
    <cellStyle name="Heading 3 3 3" xfId="10390"/>
    <cellStyle name="Heading 3 3 4" xfId="10391"/>
    <cellStyle name="Heading 3 3 5" xfId="10392"/>
    <cellStyle name="Heading 3 3 6" xfId="10393"/>
    <cellStyle name="Heading 3 3 7" xfId="10394"/>
    <cellStyle name="Heading 3 3 8" xfId="10395"/>
    <cellStyle name="Heading 3 3 9" xfId="10396"/>
    <cellStyle name="Heading 3 30" xfId="10397"/>
    <cellStyle name="Heading 3 31" xfId="10398"/>
    <cellStyle name="Heading 3 32" xfId="10399"/>
    <cellStyle name="Heading 3 33" xfId="10400"/>
    <cellStyle name="Heading 3 34" xfId="10401"/>
    <cellStyle name="Heading 3 35" xfId="10402"/>
    <cellStyle name="Heading 3 36" xfId="10403"/>
    <cellStyle name="Heading 3 37" xfId="10404"/>
    <cellStyle name="Heading 3 38" xfId="10405"/>
    <cellStyle name="Heading 3 39" xfId="10406"/>
    <cellStyle name="Heading 3 4" xfId="10407"/>
    <cellStyle name="Heading 3 4 10" xfId="10408"/>
    <cellStyle name="Heading 3 4 11" xfId="10409"/>
    <cellStyle name="Heading 3 4 12" xfId="10410"/>
    <cellStyle name="Heading 3 4 13" xfId="10411"/>
    <cellStyle name="Heading 3 4 14" xfId="10412"/>
    <cellStyle name="Heading 3 4 2" xfId="10413"/>
    <cellStyle name="Heading 3 4 3" xfId="10414"/>
    <cellStyle name="Heading 3 4 4" xfId="10415"/>
    <cellStyle name="Heading 3 4 5" xfId="10416"/>
    <cellStyle name="Heading 3 4 6" xfId="10417"/>
    <cellStyle name="Heading 3 4 7" xfId="10418"/>
    <cellStyle name="Heading 3 4 8" xfId="10419"/>
    <cellStyle name="Heading 3 4 9" xfId="10420"/>
    <cellStyle name="Heading 3 40" xfId="10421"/>
    <cellStyle name="Heading 3 41" xfId="10422"/>
    <cellStyle name="Heading 3 42" xfId="10423"/>
    <cellStyle name="Heading 3 43" xfId="10424"/>
    <cellStyle name="Heading 3 44" xfId="10425"/>
    <cellStyle name="Heading 3 45" xfId="10426"/>
    <cellStyle name="Heading 3 46" xfId="10427"/>
    <cellStyle name="Heading 3 47" xfId="10428"/>
    <cellStyle name="Heading 3 48" xfId="10429"/>
    <cellStyle name="Heading 3 49" xfId="10430"/>
    <cellStyle name="Heading 3 5" xfId="10431"/>
    <cellStyle name="Heading 3 5 10" xfId="10432"/>
    <cellStyle name="Heading 3 5 11" xfId="10433"/>
    <cellStyle name="Heading 3 5 12" xfId="10434"/>
    <cellStyle name="Heading 3 5 13" xfId="10435"/>
    <cellStyle name="Heading 3 5 2" xfId="10436"/>
    <cellStyle name="Heading 3 5 3" xfId="10437"/>
    <cellStyle name="Heading 3 5 4" xfId="10438"/>
    <cellStyle name="Heading 3 5 5" xfId="10439"/>
    <cellStyle name="Heading 3 5 6" xfId="10440"/>
    <cellStyle name="Heading 3 5 7" xfId="10441"/>
    <cellStyle name="Heading 3 5 8" xfId="10442"/>
    <cellStyle name="Heading 3 5 9" xfId="10443"/>
    <cellStyle name="Heading 3 50" xfId="10444"/>
    <cellStyle name="Heading 3 51" xfId="10445"/>
    <cellStyle name="Heading 3 52" xfId="10446"/>
    <cellStyle name="Heading 3 53" xfId="10447"/>
    <cellStyle name="Heading 3 54" xfId="10448"/>
    <cellStyle name="Heading 3 55" xfId="10449"/>
    <cellStyle name="Heading 3 56" xfId="10450"/>
    <cellStyle name="Heading 3 57" xfId="10451"/>
    <cellStyle name="Heading 3 58" xfId="10452"/>
    <cellStyle name="Heading 3 59" xfId="10453"/>
    <cellStyle name="Heading 3 6" xfId="10454"/>
    <cellStyle name="Heading 3 6 10" xfId="10455"/>
    <cellStyle name="Heading 3 6 11" xfId="10456"/>
    <cellStyle name="Heading 3 6 12" xfId="10457"/>
    <cellStyle name="Heading 3 6 13" xfId="10458"/>
    <cellStyle name="Heading 3 6 2" xfId="10459"/>
    <cellStyle name="Heading 3 6 3" xfId="10460"/>
    <cellStyle name="Heading 3 6 4" xfId="10461"/>
    <cellStyle name="Heading 3 6 5" xfId="10462"/>
    <cellStyle name="Heading 3 6 6" xfId="10463"/>
    <cellStyle name="Heading 3 6 7" xfId="10464"/>
    <cellStyle name="Heading 3 6 8" xfId="10465"/>
    <cellStyle name="Heading 3 6 9" xfId="10466"/>
    <cellStyle name="Heading 3 60" xfId="10467"/>
    <cellStyle name="Heading 3 61" xfId="10468"/>
    <cellStyle name="Heading 3 62" xfId="10469"/>
    <cellStyle name="Heading 3 63" xfId="10470"/>
    <cellStyle name="Heading 3 64" xfId="10471"/>
    <cellStyle name="Heading 3 65" xfId="10472"/>
    <cellStyle name="Heading 3 66" xfId="10473"/>
    <cellStyle name="Heading 3 67" xfId="10474"/>
    <cellStyle name="Heading 3 68" xfId="10475"/>
    <cellStyle name="Heading 3 69" xfId="10476"/>
    <cellStyle name="Heading 3 7" xfId="10477"/>
    <cellStyle name="Heading 3 7 10" xfId="10478"/>
    <cellStyle name="Heading 3 7 11" xfId="10479"/>
    <cellStyle name="Heading 3 7 12" xfId="10480"/>
    <cellStyle name="Heading 3 7 13" xfId="10481"/>
    <cellStyle name="Heading 3 7 2" xfId="10482"/>
    <cellStyle name="Heading 3 7 3" xfId="10483"/>
    <cellStyle name="Heading 3 7 4" xfId="10484"/>
    <cellStyle name="Heading 3 7 5" xfId="10485"/>
    <cellStyle name="Heading 3 7 6" xfId="10486"/>
    <cellStyle name="Heading 3 7 7" xfId="10487"/>
    <cellStyle name="Heading 3 7 8" xfId="10488"/>
    <cellStyle name="Heading 3 7 9" xfId="10489"/>
    <cellStyle name="Heading 3 70" xfId="10490"/>
    <cellStyle name="Heading 3 71" xfId="10491"/>
    <cellStyle name="Heading 3 72" xfId="10492"/>
    <cellStyle name="Heading 3 8" xfId="10493"/>
    <cellStyle name="Heading 3 8 10" xfId="10494"/>
    <cellStyle name="Heading 3 8 11" xfId="10495"/>
    <cellStyle name="Heading 3 8 12" xfId="10496"/>
    <cellStyle name="Heading 3 8 13" xfId="10497"/>
    <cellStyle name="Heading 3 8 2" xfId="10498"/>
    <cellStyle name="Heading 3 8 3" xfId="10499"/>
    <cellStyle name="Heading 3 8 4" xfId="10500"/>
    <cellStyle name="Heading 3 8 5" xfId="10501"/>
    <cellStyle name="Heading 3 8 6" xfId="10502"/>
    <cellStyle name="Heading 3 8 7" xfId="10503"/>
    <cellStyle name="Heading 3 8 8" xfId="10504"/>
    <cellStyle name="Heading 3 8 9" xfId="10505"/>
    <cellStyle name="Heading 3 9" xfId="10506"/>
    <cellStyle name="Heading 3 9 2" xfId="10507"/>
    <cellStyle name="Heading 3 9 2 2" xfId="10508"/>
    <cellStyle name="Heading 3 9 2 3" xfId="10509"/>
    <cellStyle name="Heading 3 9 2 4" xfId="10510"/>
    <cellStyle name="Heading 3 9 2 5" xfId="10511"/>
    <cellStyle name="Heading 3 9 2 6" xfId="10512"/>
    <cellStyle name="Heading 3 9 2 7" xfId="10513"/>
    <cellStyle name="Heading 3 9 3" xfId="10514"/>
    <cellStyle name="Heading 3 9 4" xfId="10515"/>
    <cellStyle name="Heading 3 9 5" xfId="10516"/>
    <cellStyle name="Heading 3 9 6" xfId="10517"/>
    <cellStyle name="Heading 3 9 7" xfId="10518"/>
    <cellStyle name="Heading 4" xfId="30288" builtinId="19" customBuiltin="1"/>
    <cellStyle name="Heading 4 10" xfId="10519"/>
    <cellStyle name="Heading 4 10 2" xfId="10520"/>
    <cellStyle name="Heading 4 10 2 2" xfId="10521"/>
    <cellStyle name="Heading 4 10 2 3" xfId="10522"/>
    <cellStyle name="Heading 4 10 2 4" xfId="10523"/>
    <cellStyle name="Heading 4 10 2 5" xfId="10524"/>
    <cellStyle name="Heading 4 10 2 6" xfId="10525"/>
    <cellStyle name="Heading 4 10 2 7" xfId="10526"/>
    <cellStyle name="Heading 4 10 3" xfId="10527"/>
    <cellStyle name="Heading 4 10 4" xfId="10528"/>
    <cellStyle name="Heading 4 10 5" xfId="10529"/>
    <cellStyle name="Heading 4 10 6" xfId="10530"/>
    <cellStyle name="Heading 4 10 7" xfId="10531"/>
    <cellStyle name="Heading 4 11" xfId="10532"/>
    <cellStyle name="Heading 4 11 2" xfId="10533"/>
    <cellStyle name="Heading 4 11 2 2" xfId="10534"/>
    <cellStyle name="Heading 4 11 2 3" xfId="10535"/>
    <cellStyle name="Heading 4 11 2 4" xfId="10536"/>
    <cellStyle name="Heading 4 11 2 5" xfId="10537"/>
    <cellStyle name="Heading 4 11 2 6" xfId="10538"/>
    <cellStyle name="Heading 4 11 2 7" xfId="10539"/>
    <cellStyle name="Heading 4 11 3" xfId="10540"/>
    <cellStyle name="Heading 4 11 4" xfId="10541"/>
    <cellStyle name="Heading 4 11 5" xfId="10542"/>
    <cellStyle name="Heading 4 11 6" xfId="10543"/>
    <cellStyle name="Heading 4 11 7" xfId="10544"/>
    <cellStyle name="Heading 4 12" xfId="10545"/>
    <cellStyle name="Heading 4 12 2" xfId="10546"/>
    <cellStyle name="Heading 4 12 2 2" xfId="10547"/>
    <cellStyle name="Heading 4 12 2 3" xfId="10548"/>
    <cellStyle name="Heading 4 12 2 4" xfId="10549"/>
    <cellStyle name="Heading 4 12 2 5" xfId="10550"/>
    <cellStyle name="Heading 4 12 2 6" xfId="10551"/>
    <cellStyle name="Heading 4 12 2 7" xfId="10552"/>
    <cellStyle name="Heading 4 12 3" xfId="10553"/>
    <cellStyle name="Heading 4 12 4" xfId="10554"/>
    <cellStyle name="Heading 4 12 5" xfId="10555"/>
    <cellStyle name="Heading 4 12 6" xfId="10556"/>
    <cellStyle name="Heading 4 12 7" xfId="10557"/>
    <cellStyle name="Heading 4 13" xfId="10558"/>
    <cellStyle name="Heading 4 13 2" xfId="10559"/>
    <cellStyle name="Heading 4 13 2 2" xfId="10560"/>
    <cellStyle name="Heading 4 13 2 3" xfId="10561"/>
    <cellStyle name="Heading 4 13 2 4" xfId="10562"/>
    <cellStyle name="Heading 4 13 2 5" xfId="10563"/>
    <cellStyle name="Heading 4 13 2 6" xfId="10564"/>
    <cellStyle name="Heading 4 13 2 7" xfId="10565"/>
    <cellStyle name="Heading 4 13 3" xfId="10566"/>
    <cellStyle name="Heading 4 13 4" xfId="10567"/>
    <cellStyle name="Heading 4 13 5" xfId="10568"/>
    <cellStyle name="Heading 4 13 6" xfId="10569"/>
    <cellStyle name="Heading 4 13 7" xfId="10570"/>
    <cellStyle name="Heading 4 14" xfId="10571"/>
    <cellStyle name="Heading 4 14 2" xfId="10572"/>
    <cellStyle name="Heading 4 14 2 2" xfId="10573"/>
    <cellStyle name="Heading 4 14 2 3" xfId="10574"/>
    <cellStyle name="Heading 4 14 2 4" xfId="10575"/>
    <cellStyle name="Heading 4 14 2 5" xfId="10576"/>
    <cellStyle name="Heading 4 14 2 6" xfId="10577"/>
    <cellStyle name="Heading 4 14 2 7" xfId="10578"/>
    <cellStyle name="Heading 4 14 3" xfId="10579"/>
    <cellStyle name="Heading 4 14 4" xfId="10580"/>
    <cellStyle name="Heading 4 14 5" xfId="10581"/>
    <cellStyle name="Heading 4 14 6" xfId="10582"/>
    <cellStyle name="Heading 4 14 7" xfId="10583"/>
    <cellStyle name="Heading 4 15" xfId="10584"/>
    <cellStyle name="Heading 4 15 2" xfId="10585"/>
    <cellStyle name="Heading 4 15 2 2" xfId="10586"/>
    <cellStyle name="Heading 4 15 2 3" xfId="10587"/>
    <cellStyle name="Heading 4 15 2 4" xfId="10588"/>
    <cellStyle name="Heading 4 15 2 5" xfId="10589"/>
    <cellStyle name="Heading 4 15 2 6" xfId="10590"/>
    <cellStyle name="Heading 4 15 2 7" xfId="10591"/>
    <cellStyle name="Heading 4 15 3" xfId="10592"/>
    <cellStyle name="Heading 4 15 4" xfId="10593"/>
    <cellStyle name="Heading 4 15 5" xfId="10594"/>
    <cellStyle name="Heading 4 15 6" xfId="10595"/>
    <cellStyle name="Heading 4 15 7" xfId="10596"/>
    <cellStyle name="Heading 4 16" xfId="10597"/>
    <cellStyle name="Heading 4 16 2" xfId="10598"/>
    <cellStyle name="Heading 4 16 2 2" xfId="10599"/>
    <cellStyle name="Heading 4 16 2 3" xfId="10600"/>
    <cellStyle name="Heading 4 16 2 4" xfId="10601"/>
    <cellStyle name="Heading 4 16 2 5" xfId="10602"/>
    <cellStyle name="Heading 4 16 2 6" xfId="10603"/>
    <cellStyle name="Heading 4 16 2 7" xfId="10604"/>
    <cellStyle name="Heading 4 16 3" xfId="10605"/>
    <cellStyle name="Heading 4 16 4" xfId="10606"/>
    <cellStyle name="Heading 4 16 5" xfId="10607"/>
    <cellStyle name="Heading 4 16 6" xfId="10608"/>
    <cellStyle name="Heading 4 16 7" xfId="10609"/>
    <cellStyle name="Heading 4 17" xfId="10610"/>
    <cellStyle name="Heading 4 17 2" xfId="10611"/>
    <cellStyle name="Heading 4 17 2 2" xfId="10612"/>
    <cellStyle name="Heading 4 17 2 3" xfId="10613"/>
    <cellStyle name="Heading 4 17 2 4" xfId="10614"/>
    <cellStyle name="Heading 4 17 2 5" xfId="10615"/>
    <cellStyle name="Heading 4 17 2 6" xfId="10616"/>
    <cellStyle name="Heading 4 17 2 7" xfId="10617"/>
    <cellStyle name="Heading 4 17 3" xfId="10618"/>
    <cellStyle name="Heading 4 17 4" xfId="10619"/>
    <cellStyle name="Heading 4 17 5" xfId="10620"/>
    <cellStyle name="Heading 4 17 6" xfId="10621"/>
    <cellStyle name="Heading 4 17 7" xfId="10622"/>
    <cellStyle name="Heading 4 18" xfId="10623"/>
    <cellStyle name="Heading 4 18 2" xfId="10624"/>
    <cellStyle name="Heading 4 18 2 2" xfId="10625"/>
    <cellStyle name="Heading 4 18 2 3" xfId="10626"/>
    <cellStyle name="Heading 4 18 2 4" xfId="10627"/>
    <cellStyle name="Heading 4 18 2 5" xfId="10628"/>
    <cellStyle name="Heading 4 18 2 6" xfId="10629"/>
    <cellStyle name="Heading 4 18 2 7" xfId="10630"/>
    <cellStyle name="Heading 4 18 3" xfId="10631"/>
    <cellStyle name="Heading 4 18 4" xfId="10632"/>
    <cellStyle name="Heading 4 18 5" xfId="10633"/>
    <cellStyle name="Heading 4 18 6" xfId="10634"/>
    <cellStyle name="Heading 4 18 7" xfId="10635"/>
    <cellStyle name="Heading 4 19" xfId="10636"/>
    <cellStyle name="Heading 4 19 2" xfId="10637"/>
    <cellStyle name="Heading 4 19 2 2" xfId="10638"/>
    <cellStyle name="Heading 4 19 2 3" xfId="10639"/>
    <cellStyle name="Heading 4 19 2 4" xfId="10640"/>
    <cellStyle name="Heading 4 19 2 5" xfId="10641"/>
    <cellStyle name="Heading 4 19 2 6" xfId="10642"/>
    <cellStyle name="Heading 4 19 2 7" xfId="10643"/>
    <cellStyle name="Heading 4 19 3" xfId="10644"/>
    <cellStyle name="Heading 4 19 4" xfId="10645"/>
    <cellStyle name="Heading 4 19 5" xfId="10646"/>
    <cellStyle name="Heading 4 19 6" xfId="10647"/>
    <cellStyle name="Heading 4 19 7" xfId="10648"/>
    <cellStyle name="Heading 4 2" xfId="10649"/>
    <cellStyle name="Heading 4 2 10" xfId="10650"/>
    <cellStyle name="Heading 4 2 10 2" xfId="10651"/>
    <cellStyle name="Heading 4 2 11" xfId="10652"/>
    <cellStyle name="Heading 4 2 11 2" xfId="10653"/>
    <cellStyle name="Heading 4 2 12" xfId="10654"/>
    <cellStyle name="Heading 4 2 12 2" xfId="10655"/>
    <cellStyle name="Heading 4 2 13" xfId="10656"/>
    <cellStyle name="Heading 4 2 13 2" xfId="10657"/>
    <cellStyle name="Heading 4 2 14" xfId="10658"/>
    <cellStyle name="Heading 4 2 2" xfId="10659"/>
    <cellStyle name="Heading 4 2 3" xfId="10660"/>
    <cellStyle name="Heading 4 2 4" xfId="10661"/>
    <cellStyle name="Heading 4 2 5" xfId="10662"/>
    <cellStyle name="Heading 4 2 6" xfId="10663"/>
    <cellStyle name="Heading 4 2 7" xfId="10664"/>
    <cellStyle name="Heading 4 2 8" xfId="10665"/>
    <cellStyle name="Heading 4 2 9" xfId="10666"/>
    <cellStyle name="Heading 4 2 9 2" xfId="10667"/>
    <cellStyle name="Heading 4 20" xfId="10668"/>
    <cellStyle name="Heading 4 20 2" xfId="10669"/>
    <cellStyle name="Heading 4 20 2 2" xfId="10670"/>
    <cellStyle name="Heading 4 20 2 3" xfId="10671"/>
    <cellStyle name="Heading 4 20 2 4" xfId="10672"/>
    <cellStyle name="Heading 4 20 2 5" xfId="10673"/>
    <cellStyle name="Heading 4 20 2 6" xfId="10674"/>
    <cellStyle name="Heading 4 20 2 7" xfId="10675"/>
    <cellStyle name="Heading 4 20 3" xfId="10676"/>
    <cellStyle name="Heading 4 20 4" xfId="10677"/>
    <cellStyle name="Heading 4 20 5" xfId="10678"/>
    <cellStyle name="Heading 4 20 6" xfId="10679"/>
    <cellStyle name="Heading 4 20 7" xfId="10680"/>
    <cellStyle name="Heading 4 21" xfId="10681"/>
    <cellStyle name="Heading 4 21 2" xfId="10682"/>
    <cellStyle name="Heading 4 21 2 2" xfId="10683"/>
    <cellStyle name="Heading 4 21 2 3" xfId="10684"/>
    <cellStyle name="Heading 4 21 2 4" xfId="10685"/>
    <cellStyle name="Heading 4 21 2 5" xfId="10686"/>
    <cellStyle name="Heading 4 21 2 6" xfId="10687"/>
    <cellStyle name="Heading 4 21 2 7" xfId="10688"/>
    <cellStyle name="Heading 4 21 3" xfId="10689"/>
    <cellStyle name="Heading 4 21 4" xfId="10690"/>
    <cellStyle name="Heading 4 21 5" xfId="10691"/>
    <cellStyle name="Heading 4 21 6" xfId="10692"/>
    <cellStyle name="Heading 4 21 7" xfId="10693"/>
    <cellStyle name="Heading 4 22" xfId="10694"/>
    <cellStyle name="Heading 4 22 2" xfId="10695"/>
    <cellStyle name="Heading 4 22 2 2" xfId="10696"/>
    <cellStyle name="Heading 4 22 2 3" xfId="10697"/>
    <cellStyle name="Heading 4 22 2 4" xfId="10698"/>
    <cellStyle name="Heading 4 22 2 5" xfId="10699"/>
    <cellStyle name="Heading 4 22 2 6" xfId="10700"/>
    <cellStyle name="Heading 4 22 2 7" xfId="10701"/>
    <cellStyle name="Heading 4 22 3" xfId="10702"/>
    <cellStyle name="Heading 4 22 4" xfId="10703"/>
    <cellStyle name="Heading 4 22 5" xfId="10704"/>
    <cellStyle name="Heading 4 22 6" xfId="10705"/>
    <cellStyle name="Heading 4 22 7" xfId="10706"/>
    <cellStyle name="Heading 4 23" xfId="10707"/>
    <cellStyle name="Heading 4 23 2" xfId="10708"/>
    <cellStyle name="Heading 4 23 2 2" xfId="10709"/>
    <cellStyle name="Heading 4 23 2 3" xfId="10710"/>
    <cellStyle name="Heading 4 23 2 4" xfId="10711"/>
    <cellStyle name="Heading 4 23 2 5" xfId="10712"/>
    <cellStyle name="Heading 4 23 2 6" xfId="10713"/>
    <cellStyle name="Heading 4 23 2 7" xfId="10714"/>
    <cellStyle name="Heading 4 23 3" xfId="10715"/>
    <cellStyle name="Heading 4 23 4" xfId="10716"/>
    <cellStyle name="Heading 4 23 5" xfId="10717"/>
    <cellStyle name="Heading 4 23 6" xfId="10718"/>
    <cellStyle name="Heading 4 23 7" xfId="10719"/>
    <cellStyle name="Heading 4 24" xfId="10720"/>
    <cellStyle name="Heading 4 25" xfId="10721"/>
    <cellStyle name="Heading 4 26" xfId="10722"/>
    <cellStyle name="Heading 4 27" xfId="10723"/>
    <cellStyle name="Heading 4 28" xfId="10724"/>
    <cellStyle name="Heading 4 29" xfId="10725"/>
    <cellStyle name="Heading 4 3" xfId="10726"/>
    <cellStyle name="Heading 4 3 10" xfId="10727"/>
    <cellStyle name="Heading 4 3 11" xfId="10728"/>
    <cellStyle name="Heading 4 3 12" xfId="10729"/>
    <cellStyle name="Heading 4 3 13" xfId="10730"/>
    <cellStyle name="Heading 4 3 14" xfId="10731"/>
    <cellStyle name="Heading 4 3 15" xfId="10732"/>
    <cellStyle name="Heading 4 3 2" xfId="10733"/>
    <cellStyle name="Heading 4 3 3" xfId="10734"/>
    <cellStyle name="Heading 4 3 4" xfId="10735"/>
    <cellStyle name="Heading 4 3 5" xfId="10736"/>
    <cellStyle name="Heading 4 3 6" xfId="10737"/>
    <cellStyle name="Heading 4 3 7" xfId="10738"/>
    <cellStyle name="Heading 4 3 8" xfId="10739"/>
    <cellStyle name="Heading 4 3 9" xfId="10740"/>
    <cellStyle name="Heading 4 30" xfId="10741"/>
    <cellStyle name="Heading 4 31" xfId="10742"/>
    <cellStyle name="Heading 4 32" xfId="10743"/>
    <cellStyle name="Heading 4 33" xfId="10744"/>
    <cellStyle name="Heading 4 34" xfId="10745"/>
    <cellStyle name="Heading 4 35" xfId="10746"/>
    <cellStyle name="Heading 4 36" xfId="10747"/>
    <cellStyle name="Heading 4 37" xfId="10748"/>
    <cellStyle name="Heading 4 38" xfId="10749"/>
    <cellStyle name="Heading 4 39" xfId="10750"/>
    <cellStyle name="Heading 4 4" xfId="10751"/>
    <cellStyle name="Heading 4 4 10" xfId="10752"/>
    <cellStyle name="Heading 4 4 11" xfId="10753"/>
    <cellStyle name="Heading 4 4 12" xfId="10754"/>
    <cellStyle name="Heading 4 4 13" xfId="10755"/>
    <cellStyle name="Heading 4 4 14" xfId="10756"/>
    <cellStyle name="Heading 4 4 2" xfId="10757"/>
    <cellStyle name="Heading 4 4 3" xfId="10758"/>
    <cellStyle name="Heading 4 4 4" xfId="10759"/>
    <cellStyle name="Heading 4 4 5" xfId="10760"/>
    <cellStyle name="Heading 4 4 6" xfId="10761"/>
    <cellStyle name="Heading 4 4 7" xfId="10762"/>
    <cellStyle name="Heading 4 4 8" xfId="10763"/>
    <cellStyle name="Heading 4 4 9" xfId="10764"/>
    <cellStyle name="Heading 4 40" xfId="10765"/>
    <cellStyle name="Heading 4 41" xfId="10766"/>
    <cellStyle name="Heading 4 42" xfId="10767"/>
    <cellStyle name="Heading 4 43" xfId="10768"/>
    <cellStyle name="Heading 4 44" xfId="10769"/>
    <cellStyle name="Heading 4 45" xfId="10770"/>
    <cellStyle name="Heading 4 46" xfId="10771"/>
    <cellStyle name="Heading 4 47" xfId="10772"/>
    <cellStyle name="Heading 4 48" xfId="10773"/>
    <cellStyle name="Heading 4 49" xfId="10774"/>
    <cellStyle name="Heading 4 5" xfId="10775"/>
    <cellStyle name="Heading 4 5 10" xfId="10776"/>
    <cellStyle name="Heading 4 5 11" xfId="10777"/>
    <cellStyle name="Heading 4 5 12" xfId="10778"/>
    <cellStyle name="Heading 4 5 13" xfId="10779"/>
    <cellStyle name="Heading 4 5 2" xfId="10780"/>
    <cellStyle name="Heading 4 5 3" xfId="10781"/>
    <cellStyle name="Heading 4 5 4" xfId="10782"/>
    <cellStyle name="Heading 4 5 5" xfId="10783"/>
    <cellStyle name="Heading 4 5 6" xfId="10784"/>
    <cellStyle name="Heading 4 5 7" xfId="10785"/>
    <cellStyle name="Heading 4 5 8" xfId="10786"/>
    <cellStyle name="Heading 4 5 9" xfId="10787"/>
    <cellStyle name="Heading 4 50" xfId="10788"/>
    <cellStyle name="Heading 4 51" xfId="10789"/>
    <cellStyle name="Heading 4 52" xfId="10790"/>
    <cellStyle name="Heading 4 53" xfId="10791"/>
    <cellStyle name="Heading 4 54" xfId="10792"/>
    <cellStyle name="Heading 4 55" xfId="10793"/>
    <cellStyle name="Heading 4 56" xfId="10794"/>
    <cellStyle name="Heading 4 57" xfId="10795"/>
    <cellStyle name="Heading 4 58" xfId="10796"/>
    <cellStyle name="Heading 4 59" xfId="10797"/>
    <cellStyle name="Heading 4 6" xfId="10798"/>
    <cellStyle name="Heading 4 6 10" xfId="10799"/>
    <cellStyle name="Heading 4 6 11" xfId="10800"/>
    <cellStyle name="Heading 4 6 12" xfId="10801"/>
    <cellStyle name="Heading 4 6 13" xfId="10802"/>
    <cellStyle name="Heading 4 6 2" xfId="10803"/>
    <cellStyle name="Heading 4 6 3" xfId="10804"/>
    <cellStyle name="Heading 4 6 4" xfId="10805"/>
    <cellStyle name="Heading 4 6 5" xfId="10806"/>
    <cellStyle name="Heading 4 6 6" xfId="10807"/>
    <cellStyle name="Heading 4 6 7" xfId="10808"/>
    <cellStyle name="Heading 4 6 8" xfId="10809"/>
    <cellStyle name="Heading 4 6 9" xfId="10810"/>
    <cellStyle name="Heading 4 60" xfId="10811"/>
    <cellStyle name="Heading 4 61" xfId="10812"/>
    <cellStyle name="Heading 4 62" xfId="10813"/>
    <cellStyle name="Heading 4 63" xfId="10814"/>
    <cellStyle name="Heading 4 64" xfId="10815"/>
    <cellStyle name="Heading 4 65" xfId="10816"/>
    <cellStyle name="Heading 4 66" xfId="10817"/>
    <cellStyle name="Heading 4 67" xfId="10818"/>
    <cellStyle name="Heading 4 68" xfId="10819"/>
    <cellStyle name="Heading 4 69" xfId="10820"/>
    <cellStyle name="Heading 4 7" xfId="10821"/>
    <cellStyle name="Heading 4 7 10" xfId="10822"/>
    <cellStyle name="Heading 4 7 11" xfId="10823"/>
    <cellStyle name="Heading 4 7 12" xfId="10824"/>
    <cellStyle name="Heading 4 7 13" xfId="10825"/>
    <cellStyle name="Heading 4 7 2" xfId="10826"/>
    <cellStyle name="Heading 4 7 3" xfId="10827"/>
    <cellStyle name="Heading 4 7 4" xfId="10828"/>
    <cellStyle name="Heading 4 7 5" xfId="10829"/>
    <cellStyle name="Heading 4 7 6" xfId="10830"/>
    <cellStyle name="Heading 4 7 7" xfId="10831"/>
    <cellStyle name="Heading 4 7 8" xfId="10832"/>
    <cellStyle name="Heading 4 7 9" xfId="10833"/>
    <cellStyle name="Heading 4 70" xfId="10834"/>
    <cellStyle name="Heading 4 71" xfId="10835"/>
    <cellStyle name="Heading 4 72" xfId="10836"/>
    <cellStyle name="Heading 4 8" xfId="10837"/>
    <cellStyle name="Heading 4 8 10" xfId="10838"/>
    <cellStyle name="Heading 4 8 11" xfId="10839"/>
    <cellStyle name="Heading 4 8 12" xfId="10840"/>
    <cellStyle name="Heading 4 8 13" xfId="10841"/>
    <cellStyle name="Heading 4 8 2" xfId="10842"/>
    <cellStyle name="Heading 4 8 3" xfId="10843"/>
    <cellStyle name="Heading 4 8 4" xfId="10844"/>
    <cellStyle name="Heading 4 8 5" xfId="10845"/>
    <cellStyle name="Heading 4 8 6" xfId="10846"/>
    <cellStyle name="Heading 4 8 7" xfId="10847"/>
    <cellStyle name="Heading 4 8 8" xfId="10848"/>
    <cellStyle name="Heading 4 8 9" xfId="10849"/>
    <cellStyle name="Heading 4 9" xfId="10850"/>
    <cellStyle name="Heading 4 9 2" xfId="10851"/>
    <cellStyle name="Heading 4 9 2 2" xfId="10852"/>
    <cellStyle name="Heading 4 9 2 3" xfId="10853"/>
    <cellStyle name="Heading 4 9 2 4" xfId="10854"/>
    <cellStyle name="Heading 4 9 2 5" xfId="10855"/>
    <cellStyle name="Heading 4 9 2 6" xfId="10856"/>
    <cellStyle name="Heading 4 9 2 7" xfId="10857"/>
    <cellStyle name="Heading 4 9 3" xfId="10858"/>
    <cellStyle name="Heading 4 9 4" xfId="10859"/>
    <cellStyle name="Heading 4 9 5" xfId="10860"/>
    <cellStyle name="Heading 4 9 6" xfId="10861"/>
    <cellStyle name="Heading 4 9 7" xfId="10862"/>
    <cellStyle name="HeadingTable" xfId="30330"/>
    <cellStyle name="Hyperlänk 2" xfId="30332"/>
    <cellStyle name="Hyperlänk_Ny derivatuppställning Q1-2009" xfId="30333"/>
    <cellStyle name="Hyperlink 2" xfId="30272"/>
    <cellStyle name="Hyperlink 2 2" xfId="30331"/>
    <cellStyle name="Indata 2" xfId="30334"/>
    <cellStyle name="Inndr-3" xfId="19"/>
    <cellStyle name="Inndr-3 2" xfId="10864"/>
    <cellStyle name="Inndr-3 3" xfId="10863"/>
    <cellStyle name="Inndr-3." xfId="20"/>
    <cellStyle name="Inndr-3. 2" xfId="10866"/>
    <cellStyle name="Inndr-3. 3" xfId="10865"/>
    <cellStyle name="Inndr-6" xfId="21"/>
    <cellStyle name="Inndr-6 10" xfId="10868"/>
    <cellStyle name="Inndr-6 11" xfId="10869"/>
    <cellStyle name="Inndr-6 12" xfId="10870"/>
    <cellStyle name="Inndr-6 13" xfId="10871"/>
    <cellStyle name="Inndr-6 14" xfId="10872"/>
    <cellStyle name="Inndr-6 15" xfId="10873"/>
    <cellStyle name="Inndr-6 16" xfId="10874"/>
    <cellStyle name="Inndr-6 17" xfId="10875"/>
    <cellStyle name="Inndr-6 18" xfId="10876"/>
    <cellStyle name="Inndr-6 19" xfId="10877"/>
    <cellStyle name="Inndr-6 2" xfId="10878"/>
    <cellStyle name="Inndr-6 20" xfId="10879"/>
    <cellStyle name="Inndr-6 21" xfId="10880"/>
    <cellStyle name="Inndr-6 22" xfId="10881"/>
    <cellStyle name="Inndr-6 23" xfId="10882"/>
    <cellStyle name="Inndr-6 24" xfId="10883"/>
    <cellStyle name="Inndr-6 25" xfId="10884"/>
    <cellStyle name="Inndr-6 26" xfId="10885"/>
    <cellStyle name="Inndr-6 27" xfId="10886"/>
    <cellStyle name="Inndr-6 28" xfId="10887"/>
    <cellStyle name="Inndr-6 29" xfId="10888"/>
    <cellStyle name="Inndr-6 3" xfId="10889"/>
    <cellStyle name="Inndr-6 30" xfId="10890"/>
    <cellStyle name="Inndr-6 31" xfId="10891"/>
    <cellStyle name="Inndr-6 32" xfId="10892"/>
    <cellStyle name="Inndr-6 33" xfId="10893"/>
    <cellStyle name="Inndr-6 34" xfId="10894"/>
    <cellStyle name="Inndr-6 35" xfId="10895"/>
    <cellStyle name="Inndr-6 36" xfId="10896"/>
    <cellStyle name="Inndr-6 37" xfId="10897"/>
    <cellStyle name="Inndr-6 38" xfId="10898"/>
    <cellStyle name="Inndr-6 39" xfId="10899"/>
    <cellStyle name="Inndr-6 4" xfId="10900"/>
    <cellStyle name="Inndr-6 40" xfId="10901"/>
    <cellStyle name="Inndr-6 41" xfId="10902"/>
    <cellStyle name="Inndr-6 42" xfId="10903"/>
    <cellStyle name="Inndr-6 43" xfId="10904"/>
    <cellStyle name="Inndr-6 44" xfId="10905"/>
    <cellStyle name="Inndr-6 45" xfId="10867"/>
    <cellStyle name="Inndr-6 5" xfId="10906"/>
    <cellStyle name="Inndr-6 6" xfId="10907"/>
    <cellStyle name="Inndr-6 7" xfId="10908"/>
    <cellStyle name="Inndr-6 8" xfId="10909"/>
    <cellStyle name="Inndr-6 9" xfId="10910"/>
    <cellStyle name="Inndr-6." xfId="22"/>
    <cellStyle name="Inndr-6. 2" xfId="10912"/>
    <cellStyle name="Inndr-6. 3" xfId="10911"/>
    <cellStyle name="Inndráttur 0 ..." xfId="23"/>
    <cellStyle name="Inndráttur 0 ... 10" xfId="10914"/>
    <cellStyle name="Inndráttur 0 ... 11" xfId="10915"/>
    <cellStyle name="Inndráttur 0 ... 12" xfId="10916"/>
    <cellStyle name="Inndráttur 0 ... 13" xfId="10917"/>
    <cellStyle name="Inndráttur 0 ... 14" xfId="10918"/>
    <cellStyle name="Inndráttur 0 ... 15" xfId="10919"/>
    <cellStyle name="Inndráttur 0 ... 16" xfId="10920"/>
    <cellStyle name="Inndráttur 0 ... 17" xfId="10921"/>
    <cellStyle name="Inndráttur 0 ... 18" xfId="10922"/>
    <cellStyle name="Inndráttur 0 ... 19" xfId="10923"/>
    <cellStyle name="Inndráttur 0 ... 2" xfId="76"/>
    <cellStyle name="Inndráttur 0 ... 2 2" xfId="10924"/>
    <cellStyle name="Inndráttur 0 ... 20" xfId="10925"/>
    <cellStyle name="Inndráttur 0 ... 21" xfId="10926"/>
    <cellStyle name="Inndráttur 0 ... 22" xfId="10927"/>
    <cellStyle name="Inndráttur 0 ... 23" xfId="10928"/>
    <cellStyle name="Inndráttur 0 ... 24" xfId="10929"/>
    <cellStyle name="Inndráttur 0 ... 25" xfId="10930"/>
    <cellStyle name="Inndráttur 0 ... 26" xfId="10931"/>
    <cellStyle name="Inndráttur 0 ... 27" xfId="10932"/>
    <cellStyle name="Inndráttur 0 ... 28" xfId="10933"/>
    <cellStyle name="Inndráttur 0 ... 29" xfId="10934"/>
    <cellStyle name="Inndráttur 0 ... 3" xfId="10935"/>
    <cellStyle name="Inndráttur 0 ... 30" xfId="10936"/>
    <cellStyle name="Inndráttur 0 ... 31" xfId="10937"/>
    <cellStyle name="Inndráttur 0 ... 32" xfId="10938"/>
    <cellStyle name="Inndráttur 0 ... 33" xfId="10939"/>
    <cellStyle name="Inndráttur 0 ... 34" xfId="10940"/>
    <cellStyle name="Inndráttur 0 ... 35" xfId="10941"/>
    <cellStyle name="Inndráttur 0 ... 36" xfId="10942"/>
    <cellStyle name="Inndráttur 0 ... 37" xfId="10943"/>
    <cellStyle name="Inndráttur 0 ... 38" xfId="10944"/>
    <cellStyle name="Inndráttur 0 ... 39" xfId="10945"/>
    <cellStyle name="Inndráttur 0 ... 4" xfId="10946"/>
    <cellStyle name="Inndráttur 0 ... 40" xfId="10913"/>
    <cellStyle name="Inndráttur 0 ... 5" xfId="10947"/>
    <cellStyle name="Inndráttur 0 ... 6" xfId="10948"/>
    <cellStyle name="Inndráttur 0 ... 7" xfId="10949"/>
    <cellStyle name="Inndráttur 0 ... 8" xfId="10950"/>
    <cellStyle name="Inndráttur 0 ... 9" xfId="10951"/>
    <cellStyle name="Inndráttur 3" xfId="24"/>
    <cellStyle name="Inndráttur 3 ..." xfId="25"/>
    <cellStyle name="Inndráttur 3 ... 10" xfId="10954"/>
    <cellStyle name="Inndráttur 3 ... 11" xfId="10955"/>
    <cellStyle name="Inndráttur 3 ... 12" xfId="10956"/>
    <cellStyle name="Inndráttur 3 ... 13" xfId="10957"/>
    <cellStyle name="Inndráttur 3 ... 14" xfId="10958"/>
    <cellStyle name="Inndráttur 3 ... 15" xfId="10959"/>
    <cellStyle name="Inndráttur 3 ... 16" xfId="10960"/>
    <cellStyle name="Inndráttur 3 ... 17" xfId="10961"/>
    <cellStyle name="Inndráttur 3 ... 18" xfId="10962"/>
    <cellStyle name="Inndráttur 3 ... 19" xfId="10963"/>
    <cellStyle name="Inndráttur 3 ... 2" xfId="77"/>
    <cellStyle name="Inndráttur 3 ... 2 2" xfId="10964"/>
    <cellStyle name="Inndráttur 3 ... 20" xfId="10965"/>
    <cellStyle name="Inndráttur 3 ... 21" xfId="10966"/>
    <cellStyle name="Inndráttur 3 ... 22" xfId="10967"/>
    <cellStyle name="Inndráttur 3 ... 23" xfId="10968"/>
    <cellStyle name="Inndráttur 3 ... 24" xfId="10969"/>
    <cellStyle name="Inndráttur 3 ... 25" xfId="10970"/>
    <cellStyle name="Inndráttur 3 ... 26" xfId="10971"/>
    <cellStyle name="Inndráttur 3 ... 27" xfId="10972"/>
    <cellStyle name="Inndráttur 3 ... 28" xfId="10973"/>
    <cellStyle name="Inndráttur 3 ... 29" xfId="10974"/>
    <cellStyle name="Inndráttur 3 ... 3" xfId="10975"/>
    <cellStyle name="Inndráttur 3 ... 30" xfId="10976"/>
    <cellStyle name="Inndráttur 3 ... 31" xfId="10977"/>
    <cellStyle name="Inndráttur 3 ... 32" xfId="10978"/>
    <cellStyle name="Inndráttur 3 ... 33" xfId="10979"/>
    <cellStyle name="Inndráttur 3 ... 34" xfId="10980"/>
    <cellStyle name="Inndráttur 3 ... 35" xfId="10981"/>
    <cellStyle name="Inndráttur 3 ... 36" xfId="10982"/>
    <cellStyle name="Inndráttur 3 ... 37" xfId="10983"/>
    <cellStyle name="Inndráttur 3 ... 38" xfId="10984"/>
    <cellStyle name="Inndráttur 3 ... 39" xfId="10985"/>
    <cellStyle name="Inndráttur 3 ... 4" xfId="10986"/>
    <cellStyle name="Inndráttur 3 ... 40" xfId="10953"/>
    <cellStyle name="Inndráttur 3 ... 5" xfId="10987"/>
    <cellStyle name="Inndráttur 3 ... 6" xfId="10988"/>
    <cellStyle name="Inndráttur 3 ... 7" xfId="10989"/>
    <cellStyle name="Inndráttur 3 ... 8" xfId="10990"/>
    <cellStyle name="Inndráttur 3 ... 9" xfId="10991"/>
    <cellStyle name="Inndráttur 3 10" xfId="10992"/>
    <cellStyle name="Inndráttur 3 11" xfId="10993"/>
    <cellStyle name="Inndráttur 3 12" xfId="10994"/>
    <cellStyle name="Inndráttur 3 13" xfId="10995"/>
    <cellStyle name="Inndráttur 3 14" xfId="10996"/>
    <cellStyle name="Inndráttur 3 15" xfId="10997"/>
    <cellStyle name="Inndráttur 3 16" xfId="10998"/>
    <cellStyle name="Inndráttur 3 17" xfId="10999"/>
    <cellStyle name="Inndráttur 3 18" xfId="11000"/>
    <cellStyle name="Inndráttur 3 19" xfId="11001"/>
    <cellStyle name="Inndráttur 3 2" xfId="78"/>
    <cellStyle name="Inndráttur 3 2 2" xfId="11002"/>
    <cellStyle name="Inndráttur 3 20" xfId="11003"/>
    <cellStyle name="Inndráttur 3 21" xfId="11004"/>
    <cellStyle name="Inndráttur 3 22" xfId="11005"/>
    <cellStyle name="Inndráttur 3 23" xfId="11006"/>
    <cellStyle name="Inndráttur 3 24" xfId="11007"/>
    <cellStyle name="Inndráttur 3 25" xfId="11008"/>
    <cellStyle name="Inndráttur 3 26" xfId="11009"/>
    <cellStyle name="Inndráttur 3 27" xfId="11010"/>
    <cellStyle name="Inndráttur 3 28" xfId="11011"/>
    <cellStyle name="Inndráttur 3 29" xfId="11012"/>
    <cellStyle name="Inndráttur 3 3" xfId="11013"/>
    <cellStyle name="Inndráttur 3 30" xfId="11014"/>
    <cellStyle name="Inndráttur 3 31" xfId="11015"/>
    <cellStyle name="Inndráttur 3 32" xfId="11016"/>
    <cellStyle name="Inndráttur 3 33" xfId="11017"/>
    <cellStyle name="Inndráttur 3 34" xfId="11018"/>
    <cellStyle name="Inndráttur 3 35" xfId="11019"/>
    <cellStyle name="Inndráttur 3 36" xfId="11020"/>
    <cellStyle name="Inndráttur 3 37" xfId="11021"/>
    <cellStyle name="Inndráttur 3 38" xfId="11022"/>
    <cellStyle name="Inndráttur 3 39" xfId="11023"/>
    <cellStyle name="Inndráttur 3 4" xfId="11024"/>
    <cellStyle name="Inndráttur 3 40" xfId="11025"/>
    <cellStyle name="Inndráttur 3 41" xfId="11026"/>
    <cellStyle name="Inndráttur 3 42" xfId="11027"/>
    <cellStyle name="Inndráttur 3 43" xfId="10952"/>
    <cellStyle name="Inndráttur 3 5" xfId="11028"/>
    <cellStyle name="Inndráttur 3 6" xfId="11029"/>
    <cellStyle name="Inndráttur 3 7" xfId="11030"/>
    <cellStyle name="Inndráttur 3 8" xfId="11031"/>
    <cellStyle name="Inndráttur 3 9" xfId="11032"/>
    <cellStyle name="Inndráttur 6" xfId="26"/>
    <cellStyle name="Inndráttur 6 ..." xfId="27"/>
    <cellStyle name="Inndráttur 6 ... 10" xfId="11035"/>
    <cellStyle name="Inndráttur 6 ... 11" xfId="11036"/>
    <cellStyle name="Inndráttur 6 ... 12" xfId="11037"/>
    <cellStyle name="Inndráttur 6 ... 13" xfId="11038"/>
    <cellStyle name="Inndráttur 6 ... 14" xfId="11039"/>
    <cellStyle name="Inndráttur 6 ... 15" xfId="11040"/>
    <cellStyle name="Inndráttur 6 ... 16" xfId="11041"/>
    <cellStyle name="Inndráttur 6 ... 17" xfId="11042"/>
    <cellStyle name="Inndráttur 6 ... 18" xfId="11043"/>
    <cellStyle name="Inndráttur 6 ... 19" xfId="11044"/>
    <cellStyle name="Inndráttur 6 ... 2" xfId="79"/>
    <cellStyle name="Inndráttur 6 ... 2 2" xfId="11045"/>
    <cellStyle name="Inndráttur 6 ... 20" xfId="11046"/>
    <cellStyle name="Inndráttur 6 ... 21" xfId="11047"/>
    <cellStyle name="Inndráttur 6 ... 22" xfId="11048"/>
    <cellStyle name="Inndráttur 6 ... 23" xfId="11049"/>
    <cellStyle name="Inndráttur 6 ... 24" xfId="11050"/>
    <cellStyle name="Inndráttur 6 ... 25" xfId="11051"/>
    <cellStyle name="Inndráttur 6 ... 26" xfId="11052"/>
    <cellStyle name="Inndráttur 6 ... 27" xfId="11053"/>
    <cellStyle name="Inndráttur 6 ... 28" xfId="11054"/>
    <cellStyle name="Inndráttur 6 ... 29" xfId="11055"/>
    <cellStyle name="Inndráttur 6 ... 3" xfId="11056"/>
    <cellStyle name="Inndráttur 6 ... 30" xfId="11057"/>
    <cellStyle name="Inndráttur 6 ... 31" xfId="11058"/>
    <cellStyle name="Inndráttur 6 ... 32" xfId="11059"/>
    <cellStyle name="Inndráttur 6 ... 33" xfId="11060"/>
    <cellStyle name="Inndráttur 6 ... 34" xfId="11061"/>
    <cellStyle name="Inndráttur 6 ... 35" xfId="11062"/>
    <cellStyle name="Inndráttur 6 ... 36" xfId="11063"/>
    <cellStyle name="Inndráttur 6 ... 37" xfId="11064"/>
    <cellStyle name="Inndráttur 6 ... 38" xfId="11065"/>
    <cellStyle name="Inndráttur 6 ... 39" xfId="11066"/>
    <cellStyle name="Inndráttur 6 ... 4" xfId="11067"/>
    <cellStyle name="Inndráttur 6 ... 40" xfId="11034"/>
    <cellStyle name="Inndráttur 6 ... 5" xfId="11068"/>
    <cellStyle name="Inndráttur 6 ... 6" xfId="11069"/>
    <cellStyle name="Inndráttur 6 ... 7" xfId="11070"/>
    <cellStyle name="Inndráttur 6 ... 8" xfId="11071"/>
    <cellStyle name="Inndráttur 6 ... 9" xfId="11072"/>
    <cellStyle name="Inndráttur 6 10" xfId="11073"/>
    <cellStyle name="Inndráttur 6 11" xfId="11074"/>
    <cellStyle name="Inndráttur 6 12" xfId="11075"/>
    <cellStyle name="Inndráttur 6 13" xfId="11076"/>
    <cellStyle name="Inndráttur 6 14" xfId="11077"/>
    <cellStyle name="Inndráttur 6 15" xfId="11078"/>
    <cellStyle name="Inndráttur 6 16" xfId="11079"/>
    <cellStyle name="Inndráttur 6 17" xfId="11080"/>
    <cellStyle name="Inndráttur 6 18" xfId="11081"/>
    <cellStyle name="Inndráttur 6 19" xfId="11082"/>
    <cellStyle name="Inndráttur 6 2" xfId="80"/>
    <cellStyle name="Inndráttur 6 2 2" xfId="11083"/>
    <cellStyle name="Inndráttur 6 20" xfId="11084"/>
    <cellStyle name="Inndráttur 6 21" xfId="11085"/>
    <cellStyle name="Inndráttur 6 22" xfId="11086"/>
    <cellStyle name="Inndráttur 6 23" xfId="11087"/>
    <cellStyle name="Inndráttur 6 24" xfId="11088"/>
    <cellStyle name="Inndráttur 6 25" xfId="11089"/>
    <cellStyle name="Inndráttur 6 26" xfId="11090"/>
    <cellStyle name="Inndráttur 6 27" xfId="11091"/>
    <cellStyle name="Inndráttur 6 28" xfId="11092"/>
    <cellStyle name="Inndráttur 6 29" xfId="11093"/>
    <cellStyle name="Inndráttur 6 3" xfId="11094"/>
    <cellStyle name="Inndráttur 6 30" xfId="11095"/>
    <cellStyle name="Inndráttur 6 31" xfId="11096"/>
    <cellStyle name="Inndráttur 6 32" xfId="11097"/>
    <cellStyle name="Inndráttur 6 33" xfId="11098"/>
    <cellStyle name="Inndráttur 6 34" xfId="11099"/>
    <cellStyle name="Inndráttur 6 35" xfId="11100"/>
    <cellStyle name="Inndráttur 6 36" xfId="11101"/>
    <cellStyle name="Inndráttur 6 37" xfId="11102"/>
    <cellStyle name="Inndráttur 6 38" xfId="11103"/>
    <cellStyle name="Inndráttur 6 39" xfId="11104"/>
    <cellStyle name="Inndráttur 6 4" xfId="11105"/>
    <cellStyle name="Inndráttur 6 40" xfId="11106"/>
    <cellStyle name="Inndráttur 6 41" xfId="11107"/>
    <cellStyle name="Inndráttur 6 42" xfId="11108"/>
    <cellStyle name="Inndráttur 6 43" xfId="11033"/>
    <cellStyle name="Inndráttur 6 5" xfId="11109"/>
    <cellStyle name="Inndráttur 6 6" xfId="11110"/>
    <cellStyle name="Inndráttur 6 7" xfId="11111"/>
    <cellStyle name="Inndráttur 6 8" xfId="11112"/>
    <cellStyle name="Inndráttur 6 9" xfId="11113"/>
    <cellStyle name="Inndráttur 9" xfId="28"/>
    <cellStyle name="Inndráttur 9 ..." xfId="29"/>
    <cellStyle name="Inndráttur 9 ... 10" xfId="11116"/>
    <cellStyle name="Inndráttur 9 ... 11" xfId="11117"/>
    <cellStyle name="Inndráttur 9 ... 12" xfId="11118"/>
    <cellStyle name="Inndráttur 9 ... 13" xfId="11119"/>
    <cellStyle name="Inndráttur 9 ... 14" xfId="11120"/>
    <cellStyle name="Inndráttur 9 ... 15" xfId="11121"/>
    <cellStyle name="Inndráttur 9 ... 16" xfId="11122"/>
    <cellStyle name="Inndráttur 9 ... 17" xfId="11123"/>
    <cellStyle name="Inndráttur 9 ... 18" xfId="11124"/>
    <cellStyle name="Inndráttur 9 ... 19" xfId="11125"/>
    <cellStyle name="Inndráttur 9 ... 2" xfId="81"/>
    <cellStyle name="Inndráttur 9 ... 2 2" xfId="11126"/>
    <cellStyle name="Inndráttur 9 ... 20" xfId="11127"/>
    <cellStyle name="Inndráttur 9 ... 21" xfId="11128"/>
    <cellStyle name="Inndráttur 9 ... 22" xfId="11129"/>
    <cellStyle name="Inndráttur 9 ... 23" xfId="11130"/>
    <cellStyle name="Inndráttur 9 ... 24" xfId="11131"/>
    <cellStyle name="Inndráttur 9 ... 25" xfId="11132"/>
    <cellStyle name="Inndráttur 9 ... 26" xfId="11133"/>
    <cellStyle name="Inndráttur 9 ... 27" xfId="11134"/>
    <cellStyle name="Inndráttur 9 ... 28" xfId="11135"/>
    <cellStyle name="Inndráttur 9 ... 29" xfId="11136"/>
    <cellStyle name="Inndráttur 9 ... 3" xfId="11137"/>
    <cellStyle name="Inndráttur 9 ... 30" xfId="11138"/>
    <cellStyle name="Inndráttur 9 ... 31" xfId="11139"/>
    <cellStyle name="Inndráttur 9 ... 32" xfId="11140"/>
    <cellStyle name="Inndráttur 9 ... 33" xfId="11141"/>
    <cellStyle name="Inndráttur 9 ... 34" xfId="11142"/>
    <cellStyle name="Inndráttur 9 ... 35" xfId="11143"/>
    <cellStyle name="Inndráttur 9 ... 36" xfId="11144"/>
    <cellStyle name="Inndráttur 9 ... 37" xfId="11145"/>
    <cellStyle name="Inndráttur 9 ... 38" xfId="11146"/>
    <cellStyle name="Inndráttur 9 ... 39" xfId="11147"/>
    <cellStyle name="Inndráttur 9 ... 4" xfId="11148"/>
    <cellStyle name="Inndráttur 9 ... 40" xfId="11115"/>
    <cellStyle name="Inndráttur 9 ... 5" xfId="11149"/>
    <cellStyle name="Inndráttur 9 ... 6" xfId="11150"/>
    <cellStyle name="Inndráttur 9 ... 7" xfId="11151"/>
    <cellStyle name="Inndráttur 9 ... 8" xfId="11152"/>
    <cellStyle name="Inndráttur 9 ... 9" xfId="11153"/>
    <cellStyle name="Inndráttur 9 10" xfId="11154"/>
    <cellStyle name="Inndráttur 9 11" xfId="11155"/>
    <cellStyle name="Inndráttur 9 12" xfId="11156"/>
    <cellStyle name="Inndráttur 9 13" xfId="11157"/>
    <cellStyle name="Inndráttur 9 14" xfId="11158"/>
    <cellStyle name="Inndráttur 9 15" xfId="11159"/>
    <cellStyle name="Inndráttur 9 16" xfId="11160"/>
    <cellStyle name="Inndráttur 9 17" xfId="11161"/>
    <cellStyle name="Inndráttur 9 18" xfId="11162"/>
    <cellStyle name="Inndráttur 9 19" xfId="11163"/>
    <cellStyle name="Inndráttur 9 2" xfId="82"/>
    <cellStyle name="Inndráttur 9 2 2" xfId="11164"/>
    <cellStyle name="Inndráttur 9 20" xfId="11165"/>
    <cellStyle name="Inndráttur 9 21" xfId="11166"/>
    <cellStyle name="Inndráttur 9 22" xfId="11167"/>
    <cellStyle name="Inndráttur 9 23" xfId="11168"/>
    <cellStyle name="Inndráttur 9 24" xfId="11169"/>
    <cellStyle name="Inndráttur 9 25" xfId="11170"/>
    <cellStyle name="Inndráttur 9 26" xfId="11171"/>
    <cellStyle name="Inndráttur 9 27" xfId="11172"/>
    <cellStyle name="Inndráttur 9 28" xfId="11173"/>
    <cellStyle name="Inndráttur 9 29" xfId="11174"/>
    <cellStyle name="Inndráttur 9 3" xfId="11175"/>
    <cellStyle name="Inndráttur 9 30" xfId="11176"/>
    <cellStyle name="Inndráttur 9 31" xfId="11177"/>
    <cellStyle name="Inndráttur 9 32" xfId="11178"/>
    <cellStyle name="Inndráttur 9 33" xfId="11179"/>
    <cellStyle name="Inndráttur 9 34" xfId="11180"/>
    <cellStyle name="Inndráttur 9 35" xfId="11181"/>
    <cellStyle name="Inndráttur 9 36" xfId="11182"/>
    <cellStyle name="Inndráttur 9 37" xfId="11183"/>
    <cellStyle name="Inndráttur 9 38" xfId="11184"/>
    <cellStyle name="Inndráttur 9 39" xfId="11185"/>
    <cellStyle name="Inndráttur 9 4" xfId="11186"/>
    <cellStyle name="Inndráttur 9 40" xfId="11187"/>
    <cellStyle name="Inndráttur 9 41" xfId="11188"/>
    <cellStyle name="Inndráttur 9 42" xfId="11189"/>
    <cellStyle name="Inndráttur 9 43" xfId="11114"/>
    <cellStyle name="Inndráttur 9 5" xfId="11190"/>
    <cellStyle name="Inndráttur 9 6" xfId="11191"/>
    <cellStyle name="Inndráttur 9 7" xfId="11192"/>
    <cellStyle name="Inndráttur 9 8" xfId="11193"/>
    <cellStyle name="Inndráttur 9 9" xfId="11194"/>
    <cellStyle name="Input" xfId="30292" builtinId="20" customBuiltin="1"/>
    <cellStyle name="Input 10" xfId="11195"/>
    <cellStyle name="Input 10 2" xfId="11196"/>
    <cellStyle name="Input 10 2 2" xfId="11197"/>
    <cellStyle name="Input 10 2 3" xfId="11198"/>
    <cellStyle name="Input 10 2 4" xfId="11199"/>
    <cellStyle name="Input 10 2 5" xfId="11200"/>
    <cellStyle name="Input 10 2 6" xfId="11201"/>
    <cellStyle name="Input 10 2 7" xfId="11202"/>
    <cellStyle name="Input 10 3" xfId="11203"/>
    <cellStyle name="Input 10 4" xfId="11204"/>
    <cellStyle name="Input 10 5" xfId="11205"/>
    <cellStyle name="Input 10 6" xfId="11206"/>
    <cellStyle name="Input 10 7" xfId="11207"/>
    <cellStyle name="Input 11" xfId="11208"/>
    <cellStyle name="Input 11 2" xfId="11209"/>
    <cellStyle name="Input 11 2 2" xfId="11210"/>
    <cellStyle name="Input 11 2 3" xfId="11211"/>
    <cellStyle name="Input 11 2 4" xfId="11212"/>
    <cellStyle name="Input 11 2 5" xfId="11213"/>
    <cellStyle name="Input 11 2 6" xfId="11214"/>
    <cellStyle name="Input 11 2 7" xfId="11215"/>
    <cellStyle name="Input 11 3" xfId="11216"/>
    <cellStyle name="Input 11 4" xfId="11217"/>
    <cellStyle name="Input 11 5" xfId="11218"/>
    <cellStyle name="Input 11 6" xfId="11219"/>
    <cellStyle name="Input 11 7" xfId="11220"/>
    <cellStyle name="Input 12" xfId="11221"/>
    <cellStyle name="Input 12 2" xfId="11222"/>
    <cellStyle name="Input 12 2 2" xfId="11223"/>
    <cellStyle name="Input 12 2 3" xfId="11224"/>
    <cellStyle name="Input 12 2 4" xfId="11225"/>
    <cellStyle name="Input 12 2 5" xfId="11226"/>
    <cellStyle name="Input 12 2 6" xfId="11227"/>
    <cellStyle name="Input 12 2 7" xfId="11228"/>
    <cellStyle name="Input 12 3" xfId="11229"/>
    <cellStyle name="Input 12 4" xfId="11230"/>
    <cellStyle name="Input 12 5" xfId="11231"/>
    <cellStyle name="Input 12 6" xfId="11232"/>
    <cellStyle name="Input 12 7" xfId="11233"/>
    <cellStyle name="Input 13" xfId="11234"/>
    <cellStyle name="Input 13 2" xfId="11235"/>
    <cellStyle name="Input 13 2 2" xfId="11236"/>
    <cellStyle name="Input 13 2 3" xfId="11237"/>
    <cellStyle name="Input 13 2 4" xfId="11238"/>
    <cellStyle name="Input 13 2 5" xfId="11239"/>
    <cellStyle name="Input 13 2 6" xfId="11240"/>
    <cellStyle name="Input 13 2 7" xfId="11241"/>
    <cellStyle name="Input 13 3" xfId="11242"/>
    <cellStyle name="Input 13 4" xfId="11243"/>
    <cellStyle name="Input 13 5" xfId="11244"/>
    <cellStyle name="Input 13 6" xfId="11245"/>
    <cellStyle name="Input 13 7" xfId="11246"/>
    <cellStyle name="Input 14" xfId="11247"/>
    <cellStyle name="Input 14 2" xfId="11248"/>
    <cellStyle name="Input 14 2 2" xfId="11249"/>
    <cellStyle name="Input 14 2 3" xfId="11250"/>
    <cellStyle name="Input 14 2 4" xfId="11251"/>
    <cellStyle name="Input 14 2 5" xfId="11252"/>
    <cellStyle name="Input 14 2 6" xfId="11253"/>
    <cellStyle name="Input 14 2 7" xfId="11254"/>
    <cellStyle name="Input 14 3" xfId="11255"/>
    <cellStyle name="Input 14 4" xfId="11256"/>
    <cellStyle name="Input 14 5" xfId="11257"/>
    <cellStyle name="Input 14 6" xfId="11258"/>
    <cellStyle name="Input 14 7" xfId="11259"/>
    <cellStyle name="Input 15" xfId="11260"/>
    <cellStyle name="Input 15 2" xfId="11261"/>
    <cellStyle name="Input 15 2 2" xfId="11262"/>
    <cellStyle name="Input 15 2 3" xfId="11263"/>
    <cellStyle name="Input 15 2 4" xfId="11264"/>
    <cellStyle name="Input 15 2 5" xfId="11265"/>
    <cellStyle name="Input 15 2 6" xfId="11266"/>
    <cellStyle name="Input 15 2 7" xfId="11267"/>
    <cellStyle name="Input 15 3" xfId="11268"/>
    <cellStyle name="Input 15 4" xfId="11269"/>
    <cellStyle name="Input 15 5" xfId="11270"/>
    <cellStyle name="Input 15 6" xfId="11271"/>
    <cellStyle name="Input 15 7" xfId="11272"/>
    <cellStyle name="Input 16" xfId="11273"/>
    <cellStyle name="Input 16 2" xfId="11274"/>
    <cellStyle name="Input 16 2 2" xfId="11275"/>
    <cellStyle name="Input 16 2 3" xfId="11276"/>
    <cellStyle name="Input 16 2 4" xfId="11277"/>
    <cellStyle name="Input 16 2 5" xfId="11278"/>
    <cellStyle name="Input 16 2 6" xfId="11279"/>
    <cellStyle name="Input 16 2 7" xfId="11280"/>
    <cellStyle name="Input 16 3" xfId="11281"/>
    <cellStyle name="Input 16 4" xfId="11282"/>
    <cellStyle name="Input 16 5" xfId="11283"/>
    <cellStyle name="Input 16 6" xfId="11284"/>
    <cellStyle name="Input 16 7" xfId="11285"/>
    <cellStyle name="Input 17" xfId="11286"/>
    <cellStyle name="Input 17 2" xfId="11287"/>
    <cellStyle name="Input 17 2 2" xfId="11288"/>
    <cellStyle name="Input 17 2 3" xfId="11289"/>
    <cellStyle name="Input 17 2 4" xfId="11290"/>
    <cellStyle name="Input 17 2 5" xfId="11291"/>
    <cellStyle name="Input 17 2 6" xfId="11292"/>
    <cellStyle name="Input 17 2 7" xfId="11293"/>
    <cellStyle name="Input 17 3" xfId="11294"/>
    <cellStyle name="Input 17 4" xfId="11295"/>
    <cellStyle name="Input 17 5" xfId="11296"/>
    <cellStyle name="Input 17 6" xfId="11297"/>
    <cellStyle name="Input 17 7" xfId="11298"/>
    <cellStyle name="Input 18" xfId="11299"/>
    <cellStyle name="Input 18 2" xfId="11300"/>
    <cellStyle name="Input 18 2 2" xfId="11301"/>
    <cellStyle name="Input 18 2 3" xfId="11302"/>
    <cellStyle name="Input 18 2 4" xfId="11303"/>
    <cellStyle name="Input 18 2 5" xfId="11304"/>
    <cellStyle name="Input 18 2 6" xfId="11305"/>
    <cellStyle name="Input 18 2 7" xfId="11306"/>
    <cellStyle name="Input 18 3" xfId="11307"/>
    <cellStyle name="Input 18 4" xfId="11308"/>
    <cellStyle name="Input 18 5" xfId="11309"/>
    <cellStyle name="Input 18 6" xfId="11310"/>
    <cellStyle name="Input 18 7" xfId="11311"/>
    <cellStyle name="Input 19" xfId="11312"/>
    <cellStyle name="Input 19 2" xfId="11313"/>
    <cellStyle name="Input 19 2 2" xfId="11314"/>
    <cellStyle name="Input 19 2 3" xfId="11315"/>
    <cellStyle name="Input 19 2 4" xfId="11316"/>
    <cellStyle name="Input 19 2 5" xfId="11317"/>
    <cellStyle name="Input 19 2 6" xfId="11318"/>
    <cellStyle name="Input 19 2 7" xfId="11319"/>
    <cellStyle name="Input 19 3" xfId="11320"/>
    <cellStyle name="Input 19 4" xfId="11321"/>
    <cellStyle name="Input 19 5" xfId="11322"/>
    <cellStyle name="Input 19 6" xfId="11323"/>
    <cellStyle name="Input 19 7" xfId="11324"/>
    <cellStyle name="Input 2" xfId="11325"/>
    <cellStyle name="Input 2 10" xfId="11326"/>
    <cellStyle name="Input 2 10 2" xfId="11327"/>
    <cellStyle name="Input 2 11" xfId="11328"/>
    <cellStyle name="Input 2 11 2" xfId="11329"/>
    <cellStyle name="Input 2 12" xfId="11330"/>
    <cellStyle name="Input 2 12 2" xfId="11331"/>
    <cellStyle name="Input 2 13" xfId="11332"/>
    <cellStyle name="Input 2 13 2" xfId="11333"/>
    <cellStyle name="Input 2 14" xfId="11334"/>
    <cellStyle name="Input 2 2" xfId="11335"/>
    <cellStyle name="Input 2 3" xfId="11336"/>
    <cellStyle name="Input 2 4" xfId="11337"/>
    <cellStyle name="Input 2 5" xfId="11338"/>
    <cellStyle name="Input 2 6" xfId="11339"/>
    <cellStyle name="Input 2 7" xfId="11340"/>
    <cellStyle name="Input 2 8" xfId="11341"/>
    <cellStyle name="Input 2 9" xfId="11342"/>
    <cellStyle name="Input 2 9 2" xfId="11343"/>
    <cellStyle name="Input 20" xfId="11344"/>
    <cellStyle name="Input 20 2" xfId="11345"/>
    <cellStyle name="Input 20 2 2" xfId="11346"/>
    <cellStyle name="Input 20 2 3" xfId="11347"/>
    <cellStyle name="Input 20 2 4" xfId="11348"/>
    <cellStyle name="Input 20 2 5" xfId="11349"/>
    <cellStyle name="Input 20 2 6" xfId="11350"/>
    <cellStyle name="Input 20 2 7" xfId="11351"/>
    <cellStyle name="Input 20 3" xfId="11352"/>
    <cellStyle name="Input 20 4" xfId="11353"/>
    <cellStyle name="Input 20 5" xfId="11354"/>
    <cellStyle name="Input 20 6" xfId="11355"/>
    <cellStyle name="Input 20 7" xfId="11356"/>
    <cellStyle name="Input 21" xfId="11357"/>
    <cellStyle name="Input 21 2" xfId="11358"/>
    <cellStyle name="Input 21 2 2" xfId="11359"/>
    <cellStyle name="Input 21 2 3" xfId="11360"/>
    <cellStyle name="Input 21 2 4" xfId="11361"/>
    <cellStyle name="Input 21 2 5" xfId="11362"/>
    <cellStyle name="Input 21 2 6" xfId="11363"/>
    <cellStyle name="Input 21 2 7" xfId="11364"/>
    <cellStyle name="Input 21 3" xfId="11365"/>
    <cellStyle name="Input 21 4" xfId="11366"/>
    <cellStyle name="Input 21 5" xfId="11367"/>
    <cellStyle name="Input 21 6" xfId="11368"/>
    <cellStyle name="Input 21 7" xfId="11369"/>
    <cellStyle name="Input 22" xfId="11370"/>
    <cellStyle name="Input 22 2" xfId="11371"/>
    <cellStyle name="Input 22 2 2" xfId="11372"/>
    <cellStyle name="Input 22 2 3" xfId="11373"/>
    <cellStyle name="Input 22 2 4" xfId="11374"/>
    <cellStyle name="Input 22 2 5" xfId="11375"/>
    <cellStyle name="Input 22 2 6" xfId="11376"/>
    <cellStyle name="Input 22 2 7" xfId="11377"/>
    <cellStyle name="Input 22 3" xfId="11378"/>
    <cellStyle name="Input 22 4" xfId="11379"/>
    <cellStyle name="Input 22 5" xfId="11380"/>
    <cellStyle name="Input 22 6" xfId="11381"/>
    <cellStyle name="Input 22 7" xfId="11382"/>
    <cellStyle name="Input 23" xfId="11383"/>
    <cellStyle name="Input 23 2" xfId="11384"/>
    <cellStyle name="Input 23 2 2" xfId="11385"/>
    <cellStyle name="Input 23 2 3" xfId="11386"/>
    <cellStyle name="Input 23 2 4" xfId="11387"/>
    <cellStyle name="Input 23 2 5" xfId="11388"/>
    <cellStyle name="Input 23 2 6" xfId="11389"/>
    <cellStyle name="Input 23 2 7" xfId="11390"/>
    <cellStyle name="Input 23 3" xfId="11391"/>
    <cellStyle name="Input 23 4" xfId="11392"/>
    <cellStyle name="Input 23 5" xfId="11393"/>
    <cellStyle name="Input 23 6" xfId="11394"/>
    <cellStyle name="Input 23 7" xfId="11395"/>
    <cellStyle name="Input 24" xfId="11396"/>
    <cellStyle name="Input 25" xfId="11397"/>
    <cellStyle name="Input 26" xfId="11398"/>
    <cellStyle name="Input 27" xfId="11399"/>
    <cellStyle name="Input 28" xfId="11400"/>
    <cellStyle name="Input 29" xfId="11401"/>
    <cellStyle name="Input 3" xfId="11402"/>
    <cellStyle name="Input 3 10" xfId="11403"/>
    <cellStyle name="Input 3 11" xfId="11404"/>
    <cellStyle name="Input 3 12" xfId="11405"/>
    <cellStyle name="Input 3 13" xfId="11406"/>
    <cellStyle name="Input 3 14" xfId="11407"/>
    <cellStyle name="Input 3 15" xfId="11408"/>
    <cellStyle name="Input 3 2" xfId="11409"/>
    <cellStyle name="Input 3 3" xfId="11410"/>
    <cellStyle name="Input 3 4" xfId="11411"/>
    <cellStyle name="Input 3 5" xfId="11412"/>
    <cellStyle name="Input 3 6" xfId="11413"/>
    <cellStyle name="Input 3 7" xfId="11414"/>
    <cellStyle name="Input 3 8" xfId="11415"/>
    <cellStyle name="Input 3 9" xfId="11416"/>
    <cellStyle name="Input 30" xfId="11417"/>
    <cellStyle name="Input 31" xfId="11418"/>
    <cellStyle name="Input 32" xfId="11419"/>
    <cellStyle name="Input 33" xfId="11420"/>
    <cellStyle name="Input 34" xfId="11421"/>
    <cellStyle name="Input 35" xfId="11422"/>
    <cellStyle name="Input 36" xfId="11423"/>
    <cellStyle name="Input 37" xfId="11424"/>
    <cellStyle name="Input 38" xfId="11425"/>
    <cellStyle name="Input 39" xfId="11426"/>
    <cellStyle name="Input 4" xfId="11427"/>
    <cellStyle name="Input 4 10" xfId="11428"/>
    <cellStyle name="Input 4 11" xfId="11429"/>
    <cellStyle name="Input 4 12" xfId="11430"/>
    <cellStyle name="Input 4 13" xfId="11431"/>
    <cellStyle name="Input 4 14" xfId="11432"/>
    <cellStyle name="Input 4 2" xfId="11433"/>
    <cellStyle name="Input 4 3" xfId="11434"/>
    <cellStyle name="Input 4 4" xfId="11435"/>
    <cellStyle name="Input 4 5" xfId="11436"/>
    <cellStyle name="Input 4 6" xfId="11437"/>
    <cellStyle name="Input 4 7" xfId="11438"/>
    <cellStyle name="Input 4 8" xfId="11439"/>
    <cellStyle name="Input 4 9" xfId="11440"/>
    <cellStyle name="Input 40" xfId="11441"/>
    <cellStyle name="Input 41" xfId="11442"/>
    <cellStyle name="Input 42" xfId="11443"/>
    <cellStyle name="Input 43" xfId="11444"/>
    <cellStyle name="Input 44" xfId="11445"/>
    <cellStyle name="Input 45" xfId="11446"/>
    <cellStyle name="Input 46" xfId="11447"/>
    <cellStyle name="Input 47" xfId="11448"/>
    <cellStyle name="Input 48" xfId="11449"/>
    <cellStyle name="Input 49" xfId="11450"/>
    <cellStyle name="Input 5" xfId="11451"/>
    <cellStyle name="Input 5 10" xfId="11452"/>
    <cellStyle name="Input 5 11" xfId="11453"/>
    <cellStyle name="Input 5 12" xfId="11454"/>
    <cellStyle name="Input 5 13" xfId="11455"/>
    <cellStyle name="Input 5 2" xfId="11456"/>
    <cellStyle name="Input 5 3" xfId="11457"/>
    <cellStyle name="Input 5 4" xfId="11458"/>
    <cellStyle name="Input 5 5" xfId="11459"/>
    <cellStyle name="Input 5 6" xfId="11460"/>
    <cellStyle name="Input 5 7" xfId="11461"/>
    <cellStyle name="Input 5 8" xfId="11462"/>
    <cellStyle name="Input 5 9" xfId="11463"/>
    <cellStyle name="Input 50" xfId="11464"/>
    <cellStyle name="Input 51" xfId="11465"/>
    <cellStyle name="Input 52" xfId="11466"/>
    <cellStyle name="Input 53" xfId="11467"/>
    <cellStyle name="Input 54" xfId="11468"/>
    <cellStyle name="Input 55" xfId="11469"/>
    <cellStyle name="Input 56" xfId="11470"/>
    <cellStyle name="Input 57" xfId="11471"/>
    <cellStyle name="Input 58" xfId="11472"/>
    <cellStyle name="Input 59" xfId="11473"/>
    <cellStyle name="Input 6" xfId="11474"/>
    <cellStyle name="Input 6 10" xfId="11475"/>
    <cellStyle name="Input 6 11" xfId="11476"/>
    <cellStyle name="Input 6 12" xfId="11477"/>
    <cellStyle name="Input 6 13" xfId="11478"/>
    <cellStyle name="Input 6 2" xfId="11479"/>
    <cellStyle name="Input 6 3" xfId="11480"/>
    <cellStyle name="Input 6 4" xfId="11481"/>
    <cellStyle name="Input 6 5" xfId="11482"/>
    <cellStyle name="Input 6 6" xfId="11483"/>
    <cellStyle name="Input 6 7" xfId="11484"/>
    <cellStyle name="Input 6 8" xfId="11485"/>
    <cellStyle name="Input 6 9" xfId="11486"/>
    <cellStyle name="Input 60" xfId="11487"/>
    <cellStyle name="Input 61" xfId="11488"/>
    <cellStyle name="Input 62" xfId="11489"/>
    <cellStyle name="Input 63" xfId="11490"/>
    <cellStyle name="Input 64" xfId="11491"/>
    <cellStyle name="Input 65" xfId="11492"/>
    <cellStyle name="Input 66" xfId="11493"/>
    <cellStyle name="Input 67" xfId="11494"/>
    <cellStyle name="Input 68" xfId="11495"/>
    <cellStyle name="Input 69" xfId="11496"/>
    <cellStyle name="Input 7" xfId="11497"/>
    <cellStyle name="Input 7 10" xfId="11498"/>
    <cellStyle name="Input 7 11" xfId="11499"/>
    <cellStyle name="Input 7 12" xfId="11500"/>
    <cellStyle name="Input 7 13" xfId="11501"/>
    <cellStyle name="Input 7 2" xfId="11502"/>
    <cellStyle name="Input 7 3" xfId="11503"/>
    <cellStyle name="Input 7 4" xfId="11504"/>
    <cellStyle name="Input 7 5" xfId="11505"/>
    <cellStyle name="Input 7 6" xfId="11506"/>
    <cellStyle name="Input 7 7" xfId="11507"/>
    <cellStyle name="Input 7 8" xfId="11508"/>
    <cellStyle name="Input 7 9" xfId="11509"/>
    <cellStyle name="Input 70" xfId="11510"/>
    <cellStyle name="Input 71" xfId="11511"/>
    <cellStyle name="Input 72" xfId="11512"/>
    <cellStyle name="Input 8" xfId="11513"/>
    <cellStyle name="Input 8 10" xfId="11514"/>
    <cellStyle name="Input 8 11" xfId="11515"/>
    <cellStyle name="Input 8 12" xfId="11516"/>
    <cellStyle name="Input 8 13" xfId="11517"/>
    <cellStyle name="Input 8 2" xfId="11518"/>
    <cellStyle name="Input 8 3" xfId="11519"/>
    <cellStyle name="Input 8 4" xfId="11520"/>
    <cellStyle name="Input 8 5" xfId="11521"/>
    <cellStyle name="Input 8 6" xfId="11522"/>
    <cellStyle name="Input 8 7" xfId="11523"/>
    <cellStyle name="Input 8 8" xfId="11524"/>
    <cellStyle name="Input 8 9" xfId="11525"/>
    <cellStyle name="Input 9" xfId="11526"/>
    <cellStyle name="Input 9 2" xfId="11527"/>
    <cellStyle name="Input 9 2 2" xfId="11528"/>
    <cellStyle name="Input 9 2 3" xfId="11529"/>
    <cellStyle name="Input 9 2 4" xfId="11530"/>
    <cellStyle name="Input 9 2 5" xfId="11531"/>
    <cellStyle name="Input 9 2 6" xfId="11532"/>
    <cellStyle name="Input 9 2 7" xfId="11533"/>
    <cellStyle name="Input 9 3" xfId="11534"/>
    <cellStyle name="Input 9 4" xfId="11535"/>
    <cellStyle name="Input 9 5" xfId="11536"/>
    <cellStyle name="Input 9 6" xfId="11537"/>
    <cellStyle name="Input 9 7" xfId="11538"/>
    <cellStyle name="Krónur" xfId="30"/>
    <cellStyle name="Krónur 10" xfId="11540"/>
    <cellStyle name="Krónur 11" xfId="11541"/>
    <cellStyle name="Krónur 12" xfId="11542"/>
    <cellStyle name="Krónur 13" xfId="11543"/>
    <cellStyle name="Krónur 14" xfId="11544"/>
    <cellStyle name="Krónur 15" xfId="11545"/>
    <cellStyle name="Krónur 16" xfId="11546"/>
    <cellStyle name="Krónur 17" xfId="11547"/>
    <cellStyle name="Krónur 18" xfId="11548"/>
    <cellStyle name="Krónur 19" xfId="11549"/>
    <cellStyle name="Krónur 2" xfId="83"/>
    <cellStyle name="Krónur 2 2" xfId="11550"/>
    <cellStyle name="Krónur 20" xfId="11551"/>
    <cellStyle name="Krónur 21" xfId="11552"/>
    <cellStyle name="Krónur 22" xfId="11553"/>
    <cellStyle name="Krónur 23" xfId="11554"/>
    <cellStyle name="Krónur 24" xfId="11555"/>
    <cellStyle name="Krónur 25" xfId="11556"/>
    <cellStyle name="Krónur 26" xfId="11557"/>
    <cellStyle name="Krónur 27" xfId="11558"/>
    <cellStyle name="Krónur 28" xfId="11559"/>
    <cellStyle name="Krónur 29" xfId="11560"/>
    <cellStyle name="Krónur 3" xfId="11561"/>
    <cellStyle name="Krónur 30" xfId="11562"/>
    <cellStyle name="Krónur 31" xfId="11563"/>
    <cellStyle name="Krónur 32" xfId="11564"/>
    <cellStyle name="Krónur 33" xfId="11565"/>
    <cellStyle name="Krónur 34" xfId="11566"/>
    <cellStyle name="Krónur 35" xfId="11567"/>
    <cellStyle name="Krónur 36" xfId="11568"/>
    <cellStyle name="Krónur 37" xfId="11569"/>
    <cellStyle name="Krónur 38" xfId="11570"/>
    <cellStyle name="Krónur 39" xfId="11571"/>
    <cellStyle name="Krónur 4" xfId="11572"/>
    <cellStyle name="Krónur 40" xfId="11573"/>
    <cellStyle name="Krónur 41" xfId="11574"/>
    <cellStyle name="Krónur 42" xfId="11575"/>
    <cellStyle name="Krónur 43" xfId="11576"/>
    <cellStyle name="Krónur 44" xfId="11577"/>
    <cellStyle name="Krónur 45" xfId="11539"/>
    <cellStyle name="Krónur 5" xfId="11578"/>
    <cellStyle name="Krónur 6" xfId="11579"/>
    <cellStyle name="Krónur 7" xfId="11580"/>
    <cellStyle name="Krónur 8" xfId="11581"/>
    <cellStyle name="Krónur 9" xfId="11582"/>
    <cellStyle name="Link Currency (0)" xfId="84"/>
    <cellStyle name="Link Currency (0) 10" xfId="11584"/>
    <cellStyle name="Link Currency (0) 11" xfId="11585"/>
    <cellStyle name="Link Currency (0) 12" xfId="11586"/>
    <cellStyle name="Link Currency (0) 13" xfId="11587"/>
    <cellStyle name="Link Currency (0) 14" xfId="11588"/>
    <cellStyle name="Link Currency (0) 15" xfId="11589"/>
    <cellStyle name="Link Currency (0) 16" xfId="11590"/>
    <cellStyle name="Link Currency (0) 17" xfId="11591"/>
    <cellStyle name="Link Currency (0) 18" xfId="11592"/>
    <cellStyle name="Link Currency (0) 19" xfId="11593"/>
    <cellStyle name="Link Currency (0) 2" xfId="11594"/>
    <cellStyle name="Link Currency (0) 20" xfId="11595"/>
    <cellStyle name="Link Currency (0) 21" xfId="11596"/>
    <cellStyle name="Link Currency (0) 22" xfId="11597"/>
    <cellStyle name="Link Currency (0) 23" xfId="11598"/>
    <cellStyle name="Link Currency (0) 23 2" xfId="11599"/>
    <cellStyle name="Link Currency (0) 23 3" xfId="11600"/>
    <cellStyle name="Link Currency (0) 23 4" xfId="11601"/>
    <cellStyle name="Link Currency (0) 23 5" xfId="11602"/>
    <cellStyle name="Link Currency (0) 23 6" xfId="11603"/>
    <cellStyle name="Link Currency (0) 23 7" xfId="11604"/>
    <cellStyle name="Link Currency (0) 24" xfId="11605"/>
    <cellStyle name="Link Currency (0) 24 2" xfId="11606"/>
    <cellStyle name="Link Currency (0) 24 3" xfId="11607"/>
    <cellStyle name="Link Currency (0) 24 4" xfId="11608"/>
    <cellStyle name="Link Currency (0) 24 5" xfId="11609"/>
    <cellStyle name="Link Currency (0) 24 6" xfId="11610"/>
    <cellStyle name="Link Currency (0) 24 7" xfId="11611"/>
    <cellStyle name="Link Currency (0) 25" xfId="11612"/>
    <cellStyle name="Link Currency (0) 25 2" xfId="11613"/>
    <cellStyle name="Link Currency (0) 25 3" xfId="11614"/>
    <cellStyle name="Link Currency (0) 25 4" xfId="11615"/>
    <cellStyle name="Link Currency (0) 25 5" xfId="11616"/>
    <cellStyle name="Link Currency (0) 25 6" xfId="11617"/>
    <cellStyle name="Link Currency (0) 25 7" xfId="11618"/>
    <cellStyle name="Link Currency (0) 26" xfId="11619"/>
    <cellStyle name="Link Currency (0) 26 2" xfId="11620"/>
    <cellStyle name="Link Currency (0) 26 3" xfId="11621"/>
    <cellStyle name="Link Currency (0) 26 4" xfId="11622"/>
    <cellStyle name="Link Currency (0) 26 5" xfId="11623"/>
    <cellStyle name="Link Currency (0) 26 6" xfId="11624"/>
    <cellStyle name="Link Currency (0) 26 7" xfId="11625"/>
    <cellStyle name="Link Currency (0) 27" xfId="11626"/>
    <cellStyle name="Link Currency (0) 27 2" xfId="11627"/>
    <cellStyle name="Link Currency (0) 27 3" xfId="11628"/>
    <cellStyle name="Link Currency (0) 27 4" xfId="11629"/>
    <cellStyle name="Link Currency (0) 27 5" xfId="11630"/>
    <cellStyle name="Link Currency (0) 27 6" xfId="11631"/>
    <cellStyle name="Link Currency (0) 27 7" xfId="11632"/>
    <cellStyle name="Link Currency (0) 28" xfId="11633"/>
    <cellStyle name="Link Currency (0) 28 2" xfId="11634"/>
    <cellStyle name="Link Currency (0) 28 3" xfId="11635"/>
    <cellStyle name="Link Currency (0) 28 4" xfId="11636"/>
    <cellStyle name="Link Currency (0) 28 5" xfId="11637"/>
    <cellStyle name="Link Currency (0) 28 6" xfId="11638"/>
    <cellStyle name="Link Currency (0) 28 7" xfId="11639"/>
    <cellStyle name="Link Currency (0) 29" xfId="11640"/>
    <cellStyle name="Link Currency (0) 3" xfId="11641"/>
    <cellStyle name="Link Currency (0) 30" xfId="11642"/>
    <cellStyle name="Link Currency (0) 31" xfId="11643"/>
    <cellStyle name="Link Currency (0) 32" xfId="11644"/>
    <cellStyle name="Link Currency (0) 33" xfId="11645"/>
    <cellStyle name="Link Currency (0) 34" xfId="11646"/>
    <cellStyle name="Link Currency (0) 35" xfId="11647"/>
    <cellStyle name="Link Currency (0) 36" xfId="11648"/>
    <cellStyle name="Link Currency (0) 37" xfId="11649"/>
    <cellStyle name="Link Currency (0) 38" xfId="11650"/>
    <cellStyle name="Link Currency (0) 39" xfId="11651"/>
    <cellStyle name="Link Currency (0) 4" xfId="11652"/>
    <cellStyle name="Link Currency (0) 40" xfId="11653"/>
    <cellStyle name="Link Currency (0) 41" xfId="11654"/>
    <cellStyle name="Link Currency (0) 42" xfId="11655"/>
    <cellStyle name="Link Currency (0) 43" xfId="11656"/>
    <cellStyle name="Link Currency (0) 44" xfId="11657"/>
    <cellStyle name="Link Currency (0) 45" xfId="11658"/>
    <cellStyle name="Link Currency (0) 46" xfId="11659"/>
    <cellStyle name="Link Currency (0) 47" xfId="11660"/>
    <cellStyle name="Link Currency (0) 48" xfId="11661"/>
    <cellStyle name="Link Currency (0) 49" xfId="11662"/>
    <cellStyle name="Link Currency (0) 5" xfId="11663"/>
    <cellStyle name="Link Currency (0) 50" xfId="11664"/>
    <cellStyle name="Link Currency (0) 51" xfId="11583"/>
    <cellStyle name="Link Currency (0) 6" xfId="11665"/>
    <cellStyle name="Link Currency (0) 7" xfId="11666"/>
    <cellStyle name="Link Currency (0) 8" xfId="11667"/>
    <cellStyle name="Link Currency (0) 9" xfId="11668"/>
    <cellStyle name="Link Currency (2)" xfId="85"/>
    <cellStyle name="Link Currency (2) 10" xfId="11670"/>
    <cellStyle name="Link Currency (2) 11" xfId="11671"/>
    <cellStyle name="Link Currency (2) 12" xfId="11672"/>
    <cellStyle name="Link Currency (2) 13" xfId="11673"/>
    <cellStyle name="Link Currency (2) 14" xfId="11674"/>
    <cellStyle name="Link Currency (2) 15" xfId="11675"/>
    <cellStyle name="Link Currency (2) 16" xfId="11676"/>
    <cellStyle name="Link Currency (2) 17" xfId="11677"/>
    <cellStyle name="Link Currency (2) 18" xfId="11678"/>
    <cellStyle name="Link Currency (2) 19" xfId="11679"/>
    <cellStyle name="Link Currency (2) 2" xfId="11680"/>
    <cellStyle name="Link Currency (2) 20" xfId="11681"/>
    <cellStyle name="Link Currency (2) 21" xfId="11682"/>
    <cellStyle name="Link Currency (2) 22" xfId="11683"/>
    <cellStyle name="Link Currency (2) 23" xfId="11684"/>
    <cellStyle name="Link Currency (2) 23 2" xfId="11685"/>
    <cellStyle name="Link Currency (2) 23 3" xfId="11686"/>
    <cellStyle name="Link Currency (2) 23 4" xfId="11687"/>
    <cellStyle name="Link Currency (2) 23 5" xfId="11688"/>
    <cellStyle name="Link Currency (2) 23 6" xfId="11689"/>
    <cellStyle name="Link Currency (2) 23 7" xfId="11690"/>
    <cellStyle name="Link Currency (2) 24" xfId="11691"/>
    <cellStyle name="Link Currency (2) 24 2" xfId="11692"/>
    <cellStyle name="Link Currency (2) 24 3" xfId="11693"/>
    <cellStyle name="Link Currency (2) 24 4" xfId="11694"/>
    <cellStyle name="Link Currency (2) 24 5" xfId="11695"/>
    <cellStyle name="Link Currency (2) 24 6" xfId="11696"/>
    <cellStyle name="Link Currency (2) 24 7" xfId="11697"/>
    <cellStyle name="Link Currency (2) 25" xfId="11698"/>
    <cellStyle name="Link Currency (2) 25 2" xfId="11699"/>
    <cellStyle name="Link Currency (2) 25 3" xfId="11700"/>
    <cellStyle name="Link Currency (2) 25 4" xfId="11701"/>
    <cellStyle name="Link Currency (2) 25 5" xfId="11702"/>
    <cellStyle name="Link Currency (2) 25 6" xfId="11703"/>
    <cellStyle name="Link Currency (2) 25 7" xfId="11704"/>
    <cellStyle name="Link Currency (2) 26" xfId="11705"/>
    <cellStyle name="Link Currency (2) 26 2" xfId="11706"/>
    <cellStyle name="Link Currency (2) 26 3" xfId="11707"/>
    <cellStyle name="Link Currency (2) 26 4" xfId="11708"/>
    <cellStyle name="Link Currency (2) 26 5" xfId="11709"/>
    <cellStyle name="Link Currency (2) 26 6" xfId="11710"/>
    <cellStyle name="Link Currency (2) 26 7" xfId="11711"/>
    <cellStyle name="Link Currency (2) 27" xfId="11712"/>
    <cellStyle name="Link Currency (2) 27 2" xfId="11713"/>
    <cellStyle name="Link Currency (2) 27 3" xfId="11714"/>
    <cellStyle name="Link Currency (2) 27 4" xfId="11715"/>
    <cellStyle name="Link Currency (2) 27 5" xfId="11716"/>
    <cellStyle name="Link Currency (2) 27 6" xfId="11717"/>
    <cellStyle name="Link Currency (2) 27 7" xfId="11718"/>
    <cellStyle name="Link Currency (2) 28" xfId="11719"/>
    <cellStyle name="Link Currency (2) 28 2" xfId="11720"/>
    <cellStyle name="Link Currency (2) 28 3" xfId="11721"/>
    <cellStyle name="Link Currency (2) 28 4" xfId="11722"/>
    <cellStyle name="Link Currency (2) 28 5" xfId="11723"/>
    <cellStyle name="Link Currency (2) 28 6" xfId="11724"/>
    <cellStyle name="Link Currency (2) 28 7" xfId="11725"/>
    <cellStyle name="Link Currency (2) 29" xfId="11726"/>
    <cellStyle name="Link Currency (2) 3" xfId="11727"/>
    <cellStyle name="Link Currency (2) 30" xfId="11728"/>
    <cellStyle name="Link Currency (2) 31" xfId="11729"/>
    <cellStyle name="Link Currency (2) 32" xfId="11730"/>
    <cellStyle name="Link Currency (2) 33" xfId="11731"/>
    <cellStyle name="Link Currency (2) 34" xfId="11732"/>
    <cellStyle name="Link Currency (2) 35" xfId="11733"/>
    <cellStyle name="Link Currency (2) 36" xfId="11734"/>
    <cellStyle name="Link Currency (2) 37" xfId="11735"/>
    <cellStyle name="Link Currency (2) 38" xfId="11736"/>
    <cellStyle name="Link Currency (2) 39" xfId="11737"/>
    <cellStyle name="Link Currency (2) 4" xfId="11738"/>
    <cellStyle name="Link Currency (2) 40" xfId="11739"/>
    <cellStyle name="Link Currency (2) 41" xfId="11740"/>
    <cellStyle name="Link Currency (2) 42" xfId="11741"/>
    <cellStyle name="Link Currency (2) 43" xfId="11742"/>
    <cellStyle name="Link Currency (2) 44" xfId="11743"/>
    <cellStyle name="Link Currency (2) 45" xfId="11744"/>
    <cellStyle name="Link Currency (2) 46" xfId="11745"/>
    <cellStyle name="Link Currency (2) 47" xfId="11746"/>
    <cellStyle name="Link Currency (2) 48" xfId="11747"/>
    <cellStyle name="Link Currency (2) 49" xfId="11748"/>
    <cellStyle name="Link Currency (2) 5" xfId="11749"/>
    <cellStyle name="Link Currency (2) 50" xfId="11750"/>
    <cellStyle name="Link Currency (2) 51" xfId="11669"/>
    <cellStyle name="Link Currency (2) 6" xfId="11751"/>
    <cellStyle name="Link Currency (2) 7" xfId="11752"/>
    <cellStyle name="Link Currency (2) 8" xfId="11753"/>
    <cellStyle name="Link Currency (2) 9" xfId="11754"/>
    <cellStyle name="Link Units (0)" xfId="86"/>
    <cellStyle name="Link Units (0) 10" xfId="11756"/>
    <cellStyle name="Link Units (0) 11" xfId="11757"/>
    <cellStyle name="Link Units (0) 12" xfId="11758"/>
    <cellStyle name="Link Units (0) 13" xfId="11759"/>
    <cellStyle name="Link Units (0) 14" xfId="11760"/>
    <cellStyle name="Link Units (0) 15" xfId="11761"/>
    <cellStyle name="Link Units (0) 16" xfId="11762"/>
    <cellStyle name="Link Units (0) 17" xfId="11763"/>
    <cellStyle name="Link Units (0) 18" xfId="11764"/>
    <cellStyle name="Link Units (0) 19" xfId="11765"/>
    <cellStyle name="Link Units (0) 2" xfId="11766"/>
    <cellStyle name="Link Units (0) 20" xfId="11767"/>
    <cellStyle name="Link Units (0) 21" xfId="11768"/>
    <cellStyle name="Link Units (0) 22" xfId="11769"/>
    <cellStyle name="Link Units (0) 23" xfId="11770"/>
    <cellStyle name="Link Units (0) 23 2" xfId="11771"/>
    <cellStyle name="Link Units (0) 23 3" xfId="11772"/>
    <cellStyle name="Link Units (0) 23 4" xfId="11773"/>
    <cellStyle name="Link Units (0) 23 5" xfId="11774"/>
    <cellStyle name="Link Units (0) 23 6" xfId="11775"/>
    <cellStyle name="Link Units (0) 23 7" xfId="11776"/>
    <cellStyle name="Link Units (0) 24" xfId="11777"/>
    <cellStyle name="Link Units (0) 24 2" xfId="11778"/>
    <cellStyle name="Link Units (0) 24 3" xfId="11779"/>
    <cellStyle name="Link Units (0) 24 4" xfId="11780"/>
    <cellStyle name="Link Units (0) 24 5" xfId="11781"/>
    <cellStyle name="Link Units (0) 24 6" xfId="11782"/>
    <cellStyle name="Link Units (0) 24 7" xfId="11783"/>
    <cellStyle name="Link Units (0) 25" xfId="11784"/>
    <cellStyle name="Link Units (0) 25 2" xfId="11785"/>
    <cellStyle name="Link Units (0) 25 3" xfId="11786"/>
    <cellStyle name="Link Units (0) 25 4" xfId="11787"/>
    <cellStyle name="Link Units (0) 25 5" xfId="11788"/>
    <cellStyle name="Link Units (0) 25 6" xfId="11789"/>
    <cellStyle name="Link Units (0) 25 7" xfId="11790"/>
    <cellStyle name="Link Units (0) 26" xfId="11791"/>
    <cellStyle name="Link Units (0) 26 2" xfId="11792"/>
    <cellStyle name="Link Units (0) 26 3" xfId="11793"/>
    <cellStyle name="Link Units (0) 26 4" xfId="11794"/>
    <cellStyle name="Link Units (0) 26 5" xfId="11795"/>
    <cellStyle name="Link Units (0) 26 6" xfId="11796"/>
    <cellStyle name="Link Units (0) 26 7" xfId="11797"/>
    <cellStyle name="Link Units (0) 27" xfId="11798"/>
    <cellStyle name="Link Units (0) 27 2" xfId="11799"/>
    <cellStyle name="Link Units (0) 27 3" xfId="11800"/>
    <cellStyle name="Link Units (0) 27 4" xfId="11801"/>
    <cellStyle name="Link Units (0) 27 5" xfId="11802"/>
    <cellStyle name="Link Units (0) 27 6" xfId="11803"/>
    <cellStyle name="Link Units (0) 27 7" xfId="11804"/>
    <cellStyle name="Link Units (0) 28" xfId="11805"/>
    <cellStyle name="Link Units (0) 28 2" xfId="11806"/>
    <cellStyle name="Link Units (0) 28 3" xfId="11807"/>
    <cellStyle name="Link Units (0) 28 4" xfId="11808"/>
    <cellStyle name="Link Units (0) 28 5" xfId="11809"/>
    <cellStyle name="Link Units (0) 28 6" xfId="11810"/>
    <cellStyle name="Link Units (0) 28 7" xfId="11811"/>
    <cellStyle name="Link Units (0) 29" xfId="11812"/>
    <cellStyle name="Link Units (0) 3" xfId="11813"/>
    <cellStyle name="Link Units (0) 30" xfId="11814"/>
    <cellStyle name="Link Units (0) 31" xfId="11815"/>
    <cellStyle name="Link Units (0) 32" xfId="11816"/>
    <cellStyle name="Link Units (0) 33" xfId="11817"/>
    <cellStyle name="Link Units (0) 34" xfId="11818"/>
    <cellStyle name="Link Units (0) 35" xfId="11819"/>
    <cellStyle name="Link Units (0) 36" xfId="11820"/>
    <cellStyle name="Link Units (0) 37" xfId="11821"/>
    <cellStyle name="Link Units (0) 38" xfId="11822"/>
    <cellStyle name="Link Units (0) 39" xfId="11823"/>
    <cellStyle name="Link Units (0) 4" xfId="11824"/>
    <cellStyle name="Link Units (0) 40" xfId="11825"/>
    <cellStyle name="Link Units (0) 41" xfId="11826"/>
    <cellStyle name="Link Units (0) 42" xfId="11827"/>
    <cellStyle name="Link Units (0) 43" xfId="11828"/>
    <cellStyle name="Link Units (0) 44" xfId="11829"/>
    <cellStyle name="Link Units (0) 45" xfId="11830"/>
    <cellStyle name="Link Units (0) 46" xfId="11831"/>
    <cellStyle name="Link Units (0) 47" xfId="11832"/>
    <cellStyle name="Link Units (0) 48" xfId="11833"/>
    <cellStyle name="Link Units (0) 49" xfId="11834"/>
    <cellStyle name="Link Units (0) 5" xfId="11835"/>
    <cellStyle name="Link Units (0) 50" xfId="11836"/>
    <cellStyle name="Link Units (0) 51" xfId="11755"/>
    <cellStyle name="Link Units (0) 6" xfId="11837"/>
    <cellStyle name="Link Units (0) 7" xfId="11838"/>
    <cellStyle name="Link Units (0) 8" xfId="11839"/>
    <cellStyle name="Link Units (0) 9" xfId="11840"/>
    <cellStyle name="Link Units (1)" xfId="87"/>
    <cellStyle name="Link Units (1) 10" xfId="11842"/>
    <cellStyle name="Link Units (1) 11" xfId="11843"/>
    <cellStyle name="Link Units (1) 12" xfId="11844"/>
    <cellStyle name="Link Units (1) 13" xfId="11845"/>
    <cellStyle name="Link Units (1) 14" xfId="11846"/>
    <cellStyle name="Link Units (1) 15" xfId="11847"/>
    <cellStyle name="Link Units (1) 16" xfId="11848"/>
    <cellStyle name="Link Units (1) 17" xfId="11849"/>
    <cellStyle name="Link Units (1) 18" xfId="11850"/>
    <cellStyle name="Link Units (1) 19" xfId="11851"/>
    <cellStyle name="Link Units (1) 2" xfId="11852"/>
    <cellStyle name="Link Units (1) 20" xfId="11853"/>
    <cellStyle name="Link Units (1) 21" xfId="11854"/>
    <cellStyle name="Link Units (1) 22" xfId="11855"/>
    <cellStyle name="Link Units (1) 23" xfId="11856"/>
    <cellStyle name="Link Units (1) 23 2" xfId="11857"/>
    <cellStyle name="Link Units (1) 23 3" xfId="11858"/>
    <cellStyle name="Link Units (1) 23 4" xfId="11859"/>
    <cellStyle name="Link Units (1) 23 5" xfId="11860"/>
    <cellStyle name="Link Units (1) 23 6" xfId="11861"/>
    <cellStyle name="Link Units (1) 23 7" xfId="11862"/>
    <cellStyle name="Link Units (1) 24" xfId="11863"/>
    <cellStyle name="Link Units (1) 24 2" xfId="11864"/>
    <cellStyle name="Link Units (1) 24 3" xfId="11865"/>
    <cellStyle name="Link Units (1) 24 4" xfId="11866"/>
    <cellStyle name="Link Units (1) 24 5" xfId="11867"/>
    <cellStyle name="Link Units (1) 24 6" xfId="11868"/>
    <cellStyle name="Link Units (1) 24 7" xfId="11869"/>
    <cellStyle name="Link Units (1) 25" xfId="11870"/>
    <cellStyle name="Link Units (1) 25 2" xfId="11871"/>
    <cellStyle name="Link Units (1) 25 3" xfId="11872"/>
    <cellStyle name="Link Units (1) 25 4" xfId="11873"/>
    <cellStyle name="Link Units (1) 25 5" xfId="11874"/>
    <cellStyle name="Link Units (1) 25 6" xfId="11875"/>
    <cellStyle name="Link Units (1) 25 7" xfId="11876"/>
    <cellStyle name="Link Units (1) 26" xfId="11877"/>
    <cellStyle name="Link Units (1) 26 2" xfId="11878"/>
    <cellStyle name="Link Units (1) 26 3" xfId="11879"/>
    <cellStyle name="Link Units (1) 26 4" xfId="11880"/>
    <cellStyle name="Link Units (1) 26 5" xfId="11881"/>
    <cellStyle name="Link Units (1) 26 6" xfId="11882"/>
    <cellStyle name="Link Units (1) 26 7" xfId="11883"/>
    <cellStyle name="Link Units (1) 27" xfId="11884"/>
    <cellStyle name="Link Units (1) 27 2" xfId="11885"/>
    <cellStyle name="Link Units (1) 27 3" xfId="11886"/>
    <cellStyle name="Link Units (1) 27 4" xfId="11887"/>
    <cellStyle name="Link Units (1) 27 5" xfId="11888"/>
    <cellStyle name="Link Units (1) 27 6" xfId="11889"/>
    <cellStyle name="Link Units (1) 27 7" xfId="11890"/>
    <cellStyle name="Link Units (1) 28" xfId="11891"/>
    <cellStyle name="Link Units (1) 28 2" xfId="11892"/>
    <cellStyle name="Link Units (1) 28 3" xfId="11893"/>
    <cellStyle name="Link Units (1) 28 4" xfId="11894"/>
    <cellStyle name="Link Units (1) 28 5" xfId="11895"/>
    <cellStyle name="Link Units (1) 28 6" xfId="11896"/>
    <cellStyle name="Link Units (1) 28 7" xfId="11897"/>
    <cellStyle name="Link Units (1) 29" xfId="11898"/>
    <cellStyle name="Link Units (1) 3" xfId="11899"/>
    <cellStyle name="Link Units (1) 30" xfId="11900"/>
    <cellStyle name="Link Units (1) 31" xfId="11901"/>
    <cellStyle name="Link Units (1) 32" xfId="11902"/>
    <cellStyle name="Link Units (1) 33" xfId="11903"/>
    <cellStyle name="Link Units (1) 34" xfId="11904"/>
    <cellStyle name="Link Units (1) 35" xfId="11905"/>
    <cellStyle name="Link Units (1) 36" xfId="11906"/>
    <cellStyle name="Link Units (1) 37" xfId="11907"/>
    <cellStyle name="Link Units (1) 38" xfId="11908"/>
    <cellStyle name="Link Units (1) 39" xfId="11909"/>
    <cellStyle name="Link Units (1) 4" xfId="11910"/>
    <cellStyle name="Link Units (1) 40" xfId="11911"/>
    <cellStyle name="Link Units (1) 41" xfId="11912"/>
    <cellStyle name="Link Units (1) 42" xfId="11913"/>
    <cellStyle name="Link Units (1) 43" xfId="11914"/>
    <cellStyle name="Link Units (1) 44" xfId="11915"/>
    <cellStyle name="Link Units (1) 45" xfId="11916"/>
    <cellStyle name="Link Units (1) 46" xfId="11917"/>
    <cellStyle name="Link Units (1) 47" xfId="11918"/>
    <cellStyle name="Link Units (1) 48" xfId="11919"/>
    <cellStyle name="Link Units (1) 49" xfId="11920"/>
    <cellStyle name="Link Units (1) 5" xfId="11921"/>
    <cellStyle name="Link Units (1) 50" xfId="11922"/>
    <cellStyle name="Link Units (1) 51" xfId="11841"/>
    <cellStyle name="Link Units (1) 6" xfId="11923"/>
    <cellStyle name="Link Units (1) 7" xfId="11924"/>
    <cellStyle name="Link Units (1) 8" xfId="11925"/>
    <cellStyle name="Link Units (1) 9" xfId="11926"/>
    <cellStyle name="Link Units (2)" xfId="88"/>
    <cellStyle name="Link Units (2) 10" xfId="11928"/>
    <cellStyle name="Link Units (2) 11" xfId="11929"/>
    <cellStyle name="Link Units (2) 12" xfId="11930"/>
    <cellStyle name="Link Units (2) 13" xfId="11931"/>
    <cellStyle name="Link Units (2) 14" xfId="11932"/>
    <cellStyle name="Link Units (2) 15" xfId="11933"/>
    <cellStyle name="Link Units (2) 16" xfId="11934"/>
    <cellStyle name="Link Units (2) 17" xfId="11935"/>
    <cellStyle name="Link Units (2) 18" xfId="11936"/>
    <cellStyle name="Link Units (2) 19" xfId="11937"/>
    <cellStyle name="Link Units (2) 2" xfId="11938"/>
    <cellStyle name="Link Units (2) 20" xfId="11939"/>
    <cellStyle name="Link Units (2) 21" xfId="11940"/>
    <cellStyle name="Link Units (2) 22" xfId="11941"/>
    <cellStyle name="Link Units (2) 23" xfId="11942"/>
    <cellStyle name="Link Units (2) 23 2" xfId="11943"/>
    <cellStyle name="Link Units (2) 23 3" xfId="11944"/>
    <cellStyle name="Link Units (2) 23 4" xfId="11945"/>
    <cellStyle name="Link Units (2) 23 5" xfId="11946"/>
    <cellStyle name="Link Units (2) 23 6" xfId="11947"/>
    <cellStyle name="Link Units (2) 23 7" xfId="11948"/>
    <cellStyle name="Link Units (2) 24" xfId="11949"/>
    <cellStyle name="Link Units (2) 24 2" xfId="11950"/>
    <cellStyle name="Link Units (2) 24 3" xfId="11951"/>
    <cellStyle name="Link Units (2) 24 4" xfId="11952"/>
    <cellStyle name="Link Units (2) 24 5" xfId="11953"/>
    <cellStyle name="Link Units (2) 24 6" xfId="11954"/>
    <cellStyle name="Link Units (2) 24 7" xfId="11955"/>
    <cellStyle name="Link Units (2) 25" xfId="11956"/>
    <cellStyle name="Link Units (2) 25 2" xfId="11957"/>
    <cellStyle name="Link Units (2) 25 3" xfId="11958"/>
    <cellStyle name="Link Units (2) 25 4" xfId="11959"/>
    <cellStyle name="Link Units (2) 25 5" xfId="11960"/>
    <cellStyle name="Link Units (2) 25 6" xfId="11961"/>
    <cellStyle name="Link Units (2) 25 7" xfId="11962"/>
    <cellStyle name="Link Units (2) 26" xfId="11963"/>
    <cellStyle name="Link Units (2) 26 2" xfId="11964"/>
    <cellStyle name="Link Units (2) 26 3" xfId="11965"/>
    <cellStyle name="Link Units (2) 26 4" xfId="11966"/>
    <cellStyle name="Link Units (2) 26 5" xfId="11967"/>
    <cellStyle name="Link Units (2) 26 6" xfId="11968"/>
    <cellStyle name="Link Units (2) 26 7" xfId="11969"/>
    <cellStyle name="Link Units (2) 27" xfId="11970"/>
    <cellStyle name="Link Units (2) 27 2" xfId="11971"/>
    <cellStyle name="Link Units (2) 27 3" xfId="11972"/>
    <cellStyle name="Link Units (2) 27 4" xfId="11973"/>
    <cellStyle name="Link Units (2) 27 5" xfId="11974"/>
    <cellStyle name="Link Units (2) 27 6" xfId="11975"/>
    <cellStyle name="Link Units (2) 27 7" xfId="11976"/>
    <cellStyle name="Link Units (2) 28" xfId="11977"/>
    <cellStyle name="Link Units (2) 28 2" xfId="11978"/>
    <cellStyle name="Link Units (2) 28 3" xfId="11979"/>
    <cellStyle name="Link Units (2) 28 4" xfId="11980"/>
    <cellStyle name="Link Units (2) 28 5" xfId="11981"/>
    <cellStyle name="Link Units (2) 28 6" xfId="11982"/>
    <cellStyle name="Link Units (2) 28 7" xfId="11983"/>
    <cellStyle name="Link Units (2) 29" xfId="11984"/>
    <cellStyle name="Link Units (2) 3" xfId="11985"/>
    <cellStyle name="Link Units (2) 30" xfId="11986"/>
    <cellStyle name="Link Units (2) 31" xfId="11987"/>
    <cellStyle name="Link Units (2) 32" xfId="11988"/>
    <cellStyle name="Link Units (2) 33" xfId="11989"/>
    <cellStyle name="Link Units (2) 34" xfId="11990"/>
    <cellStyle name="Link Units (2) 35" xfId="11991"/>
    <cellStyle name="Link Units (2) 36" xfId="11992"/>
    <cellStyle name="Link Units (2) 37" xfId="11993"/>
    <cellStyle name="Link Units (2) 38" xfId="11994"/>
    <cellStyle name="Link Units (2) 39" xfId="11995"/>
    <cellStyle name="Link Units (2) 4" xfId="11996"/>
    <cellStyle name="Link Units (2) 40" xfId="11997"/>
    <cellStyle name="Link Units (2) 41" xfId="11998"/>
    <cellStyle name="Link Units (2) 42" xfId="11999"/>
    <cellStyle name="Link Units (2) 43" xfId="12000"/>
    <cellStyle name="Link Units (2) 44" xfId="12001"/>
    <cellStyle name="Link Units (2) 45" xfId="12002"/>
    <cellStyle name="Link Units (2) 46" xfId="12003"/>
    <cellStyle name="Link Units (2) 47" xfId="12004"/>
    <cellStyle name="Link Units (2) 48" xfId="12005"/>
    <cellStyle name="Link Units (2) 49" xfId="12006"/>
    <cellStyle name="Link Units (2) 5" xfId="12007"/>
    <cellStyle name="Link Units (2) 50" xfId="12008"/>
    <cellStyle name="Link Units (2) 51" xfId="11927"/>
    <cellStyle name="Link Units (2) 6" xfId="12009"/>
    <cellStyle name="Link Units (2) 7" xfId="12010"/>
    <cellStyle name="Link Units (2) 8" xfId="12011"/>
    <cellStyle name="Link Units (2) 9" xfId="12012"/>
    <cellStyle name="Linked Cell" xfId="30295" builtinId="24" customBuiltin="1"/>
    <cellStyle name="Linked Cell 10" xfId="12013"/>
    <cellStyle name="Linked Cell 11" xfId="12014"/>
    <cellStyle name="Linked Cell 12" xfId="12015"/>
    <cellStyle name="Linked Cell 13" xfId="12016"/>
    <cellStyle name="Linked Cell 14" xfId="12017"/>
    <cellStyle name="Linked Cell 15" xfId="12018"/>
    <cellStyle name="Linked Cell 16" xfId="12019"/>
    <cellStyle name="Linked Cell 17" xfId="12020"/>
    <cellStyle name="Linked Cell 18" xfId="12021"/>
    <cellStyle name="Linked Cell 19" xfId="12022"/>
    <cellStyle name="Linked Cell 2" xfId="12023"/>
    <cellStyle name="Linked Cell 2 2" xfId="12024"/>
    <cellStyle name="Linked Cell 2 3" xfId="12025"/>
    <cellStyle name="Linked Cell 2 4" xfId="12026"/>
    <cellStyle name="Linked Cell 2 5" xfId="12027"/>
    <cellStyle name="Linked Cell 2 6" xfId="12028"/>
    <cellStyle name="Linked Cell 2 7" xfId="12029"/>
    <cellStyle name="Linked Cell 2 8" xfId="12030"/>
    <cellStyle name="Linked Cell 20" xfId="12031"/>
    <cellStyle name="Linked Cell 21" xfId="12032"/>
    <cellStyle name="Linked Cell 22" xfId="12033"/>
    <cellStyle name="Linked Cell 23" xfId="12034"/>
    <cellStyle name="Linked Cell 23 2" xfId="12035"/>
    <cellStyle name="Linked Cell 23 2 2" xfId="12036"/>
    <cellStyle name="Linked Cell 23 2 3" xfId="12037"/>
    <cellStyle name="Linked Cell 23 2 4" xfId="12038"/>
    <cellStyle name="Linked Cell 23 2 5" xfId="12039"/>
    <cellStyle name="Linked Cell 23 2 6" xfId="12040"/>
    <cellStyle name="Linked Cell 23 2 7" xfId="12041"/>
    <cellStyle name="Linked Cell 23 3" xfId="12042"/>
    <cellStyle name="Linked Cell 23 4" xfId="12043"/>
    <cellStyle name="Linked Cell 23 5" xfId="12044"/>
    <cellStyle name="Linked Cell 23 6" xfId="12045"/>
    <cellStyle name="Linked Cell 23 7" xfId="12046"/>
    <cellStyle name="Linked Cell 24" xfId="12047"/>
    <cellStyle name="Linked Cell 25" xfId="12048"/>
    <cellStyle name="Linked Cell 26" xfId="12049"/>
    <cellStyle name="Linked Cell 27" xfId="12050"/>
    <cellStyle name="Linked Cell 28" xfId="12051"/>
    <cellStyle name="Linked Cell 29" xfId="12052"/>
    <cellStyle name="Linked Cell 3" xfId="12053"/>
    <cellStyle name="Linked Cell 3 2" xfId="12054"/>
    <cellStyle name="Linked Cell 3 3" xfId="12055"/>
    <cellStyle name="Linked Cell 3 4" xfId="12056"/>
    <cellStyle name="Linked Cell 3 5" xfId="12057"/>
    <cellStyle name="Linked Cell 3 6" xfId="12058"/>
    <cellStyle name="Linked Cell 3 7" xfId="12059"/>
    <cellStyle name="Linked Cell 3 8" xfId="12060"/>
    <cellStyle name="Linked Cell 30" xfId="12061"/>
    <cellStyle name="Linked Cell 31" xfId="12062"/>
    <cellStyle name="Linked Cell 32" xfId="12063"/>
    <cellStyle name="Linked Cell 33" xfId="12064"/>
    <cellStyle name="Linked Cell 34" xfId="12065"/>
    <cellStyle name="Linked Cell 35" xfId="12066"/>
    <cellStyle name="Linked Cell 36" xfId="12067"/>
    <cellStyle name="Linked Cell 37" xfId="12068"/>
    <cellStyle name="Linked Cell 38" xfId="12069"/>
    <cellStyle name="Linked Cell 39" xfId="12070"/>
    <cellStyle name="Linked Cell 4" xfId="12071"/>
    <cellStyle name="Linked Cell 4 2" xfId="12072"/>
    <cellStyle name="Linked Cell 4 3" xfId="12073"/>
    <cellStyle name="Linked Cell 4 4" xfId="12074"/>
    <cellStyle name="Linked Cell 4 5" xfId="12075"/>
    <cellStyle name="Linked Cell 4 6" xfId="12076"/>
    <cellStyle name="Linked Cell 4 7" xfId="12077"/>
    <cellStyle name="Linked Cell 4 8" xfId="12078"/>
    <cellStyle name="Linked Cell 40" xfId="12079"/>
    <cellStyle name="Linked Cell 41" xfId="12080"/>
    <cellStyle name="Linked Cell 42" xfId="12081"/>
    <cellStyle name="Linked Cell 43" xfId="12082"/>
    <cellStyle name="Linked Cell 44" xfId="12083"/>
    <cellStyle name="Linked Cell 45" xfId="12084"/>
    <cellStyle name="Linked Cell 46" xfId="12085"/>
    <cellStyle name="Linked Cell 47" xfId="12086"/>
    <cellStyle name="Linked Cell 48" xfId="12087"/>
    <cellStyle name="Linked Cell 49" xfId="12088"/>
    <cellStyle name="Linked Cell 5" xfId="12089"/>
    <cellStyle name="Linked Cell 5 2" xfId="12090"/>
    <cellStyle name="Linked Cell 5 3" xfId="12091"/>
    <cellStyle name="Linked Cell 5 4" xfId="12092"/>
    <cellStyle name="Linked Cell 5 5" xfId="12093"/>
    <cellStyle name="Linked Cell 5 6" xfId="12094"/>
    <cellStyle name="Linked Cell 5 7" xfId="12095"/>
    <cellStyle name="Linked Cell 50" xfId="12096"/>
    <cellStyle name="Linked Cell 51" xfId="12097"/>
    <cellStyle name="Linked Cell 52" xfId="12098"/>
    <cellStyle name="Linked Cell 53" xfId="12099"/>
    <cellStyle name="Linked Cell 54" xfId="12100"/>
    <cellStyle name="Linked Cell 55" xfId="12101"/>
    <cellStyle name="Linked Cell 56" xfId="12102"/>
    <cellStyle name="Linked Cell 57" xfId="12103"/>
    <cellStyle name="Linked Cell 58" xfId="12104"/>
    <cellStyle name="Linked Cell 59" xfId="12105"/>
    <cellStyle name="Linked Cell 6" xfId="12106"/>
    <cellStyle name="Linked Cell 6 2" xfId="12107"/>
    <cellStyle name="Linked Cell 6 3" xfId="12108"/>
    <cellStyle name="Linked Cell 6 4" xfId="12109"/>
    <cellStyle name="Linked Cell 6 5" xfId="12110"/>
    <cellStyle name="Linked Cell 6 6" xfId="12111"/>
    <cellStyle name="Linked Cell 6 7" xfId="12112"/>
    <cellStyle name="Linked Cell 60" xfId="12113"/>
    <cellStyle name="Linked Cell 61" xfId="12114"/>
    <cellStyle name="Linked Cell 62" xfId="12115"/>
    <cellStyle name="Linked Cell 63" xfId="12116"/>
    <cellStyle name="Linked Cell 64" xfId="12117"/>
    <cellStyle name="Linked Cell 65" xfId="12118"/>
    <cellStyle name="Linked Cell 66" xfId="12119"/>
    <cellStyle name="Linked Cell 67" xfId="12120"/>
    <cellStyle name="Linked Cell 68" xfId="12121"/>
    <cellStyle name="Linked Cell 69" xfId="12122"/>
    <cellStyle name="Linked Cell 7" xfId="12123"/>
    <cellStyle name="Linked Cell 7 2" xfId="12124"/>
    <cellStyle name="Linked Cell 7 3" xfId="12125"/>
    <cellStyle name="Linked Cell 7 4" xfId="12126"/>
    <cellStyle name="Linked Cell 7 5" xfId="12127"/>
    <cellStyle name="Linked Cell 7 6" xfId="12128"/>
    <cellStyle name="Linked Cell 7 7" xfId="12129"/>
    <cellStyle name="Linked Cell 70" xfId="12130"/>
    <cellStyle name="Linked Cell 71" xfId="12131"/>
    <cellStyle name="Linked Cell 72" xfId="12132"/>
    <cellStyle name="Linked Cell 8" xfId="12133"/>
    <cellStyle name="Linked Cell 8 2" xfId="12134"/>
    <cellStyle name="Linked Cell 8 3" xfId="12135"/>
    <cellStyle name="Linked Cell 8 4" xfId="12136"/>
    <cellStyle name="Linked Cell 8 5" xfId="12137"/>
    <cellStyle name="Linked Cell 8 6" xfId="12138"/>
    <cellStyle name="Linked Cell 8 7" xfId="12139"/>
    <cellStyle name="Linked Cell 9" xfId="12140"/>
    <cellStyle name="Millifyrirsögn" xfId="31"/>
    <cellStyle name="Millifyrirsögn 2" xfId="12142"/>
    <cellStyle name="Millifyrirsögn 3" xfId="12141"/>
    <cellStyle name="millionBlue" xfId="12143"/>
    <cellStyle name="millionBlue 10" xfId="12144"/>
    <cellStyle name="millionBlue 11" xfId="12145"/>
    <cellStyle name="millionBlue 12" xfId="12146"/>
    <cellStyle name="millionBlue 13" xfId="12147"/>
    <cellStyle name="millionBlue 14" xfId="12148"/>
    <cellStyle name="millionBlue 15" xfId="12149"/>
    <cellStyle name="millionBlue 16" xfId="12150"/>
    <cellStyle name="millionBlue 17" xfId="12151"/>
    <cellStyle name="millionBlue 18" xfId="12152"/>
    <cellStyle name="millionBlue 19" xfId="12153"/>
    <cellStyle name="millionBlue 2" xfId="12154"/>
    <cellStyle name="millionBlue 20" xfId="12155"/>
    <cellStyle name="millionBlue 21" xfId="12156"/>
    <cellStyle name="millionBlue 22" xfId="12157"/>
    <cellStyle name="millionBlue 23" xfId="12158"/>
    <cellStyle name="millionBlue 23 2" xfId="12159"/>
    <cellStyle name="millionBlue 23 3" xfId="12160"/>
    <cellStyle name="millionBlue 23 4" xfId="12161"/>
    <cellStyle name="millionBlue 23 5" xfId="12162"/>
    <cellStyle name="millionBlue 23 6" xfId="12163"/>
    <cellStyle name="millionBlue 23 7" xfId="12164"/>
    <cellStyle name="millionBlue 24" xfId="12165"/>
    <cellStyle name="millionBlue 24 2" xfId="12166"/>
    <cellStyle name="millionBlue 24 3" xfId="12167"/>
    <cellStyle name="millionBlue 24 4" xfId="12168"/>
    <cellStyle name="millionBlue 24 5" xfId="12169"/>
    <cellStyle name="millionBlue 24 6" xfId="12170"/>
    <cellStyle name="millionBlue 24 7" xfId="12171"/>
    <cellStyle name="millionBlue 25" xfId="12172"/>
    <cellStyle name="millionBlue 25 2" xfId="12173"/>
    <cellStyle name="millionBlue 25 3" xfId="12174"/>
    <cellStyle name="millionBlue 25 4" xfId="12175"/>
    <cellStyle name="millionBlue 25 5" xfId="12176"/>
    <cellStyle name="millionBlue 25 6" xfId="12177"/>
    <cellStyle name="millionBlue 25 7" xfId="12178"/>
    <cellStyle name="millionBlue 26" xfId="12179"/>
    <cellStyle name="millionBlue 26 2" xfId="12180"/>
    <cellStyle name="millionBlue 26 3" xfId="12181"/>
    <cellStyle name="millionBlue 26 4" xfId="12182"/>
    <cellStyle name="millionBlue 26 5" xfId="12183"/>
    <cellStyle name="millionBlue 26 6" xfId="12184"/>
    <cellStyle name="millionBlue 26 7" xfId="12185"/>
    <cellStyle name="millionBlue 27" xfId="12186"/>
    <cellStyle name="millionBlue 27 2" xfId="12187"/>
    <cellStyle name="millionBlue 27 3" xfId="12188"/>
    <cellStyle name="millionBlue 27 4" xfId="12189"/>
    <cellStyle name="millionBlue 27 5" xfId="12190"/>
    <cellStyle name="millionBlue 27 6" xfId="12191"/>
    <cellStyle name="millionBlue 27 7" xfId="12192"/>
    <cellStyle name="millionBlue 28" xfId="12193"/>
    <cellStyle name="millionBlue 28 2" xfId="12194"/>
    <cellStyle name="millionBlue 28 3" xfId="12195"/>
    <cellStyle name="millionBlue 28 4" xfId="12196"/>
    <cellStyle name="millionBlue 28 5" xfId="12197"/>
    <cellStyle name="millionBlue 28 6" xfId="12198"/>
    <cellStyle name="millionBlue 28 7" xfId="12199"/>
    <cellStyle name="millionBlue 29" xfId="12200"/>
    <cellStyle name="millionBlue 3" xfId="12201"/>
    <cellStyle name="millionBlue 30" xfId="12202"/>
    <cellStyle name="millionBlue 31" xfId="12203"/>
    <cellStyle name="millionBlue 32" xfId="12204"/>
    <cellStyle name="millionBlue 33" xfId="12205"/>
    <cellStyle name="millionBlue 34" xfId="12206"/>
    <cellStyle name="millionBlue 35" xfId="12207"/>
    <cellStyle name="millionBlue 36" xfId="12208"/>
    <cellStyle name="millionBlue 37" xfId="12209"/>
    <cellStyle name="millionBlue 38" xfId="12210"/>
    <cellStyle name="millionBlue 39" xfId="12211"/>
    <cellStyle name="millionBlue 4" xfId="12212"/>
    <cellStyle name="millionBlue 40" xfId="12213"/>
    <cellStyle name="millionBlue 41" xfId="12214"/>
    <cellStyle name="millionBlue 42" xfId="12215"/>
    <cellStyle name="millionBlue 43" xfId="12216"/>
    <cellStyle name="millionBlue 44" xfId="12217"/>
    <cellStyle name="millionBlue 45" xfId="12218"/>
    <cellStyle name="millionBlue 46" xfId="12219"/>
    <cellStyle name="millionBlue 47" xfId="12220"/>
    <cellStyle name="millionBlue 48" xfId="12221"/>
    <cellStyle name="millionBlue 49" xfId="12222"/>
    <cellStyle name="millionBlue 5" xfId="12223"/>
    <cellStyle name="millionBlue 50" xfId="12224"/>
    <cellStyle name="millionBlue 6" xfId="12225"/>
    <cellStyle name="millionBlue 7" xfId="12226"/>
    <cellStyle name="millionBlue 8" xfId="12227"/>
    <cellStyle name="millionBlue 9" xfId="12228"/>
    <cellStyle name="millionRed" xfId="12229"/>
    <cellStyle name="millionRed 10" xfId="12230"/>
    <cellStyle name="millionRed 11" xfId="12231"/>
    <cellStyle name="millionRed 12" xfId="12232"/>
    <cellStyle name="millionRed 13" xfId="12233"/>
    <cellStyle name="millionRed 14" xfId="12234"/>
    <cellStyle name="millionRed 15" xfId="12235"/>
    <cellStyle name="millionRed 16" xfId="12236"/>
    <cellStyle name="millionRed 17" xfId="12237"/>
    <cellStyle name="millionRed 18" xfId="12238"/>
    <cellStyle name="millionRed 19" xfId="12239"/>
    <cellStyle name="millionRed 2" xfId="12240"/>
    <cellStyle name="millionRed 20" xfId="12241"/>
    <cellStyle name="millionRed 21" xfId="12242"/>
    <cellStyle name="millionRed 22" xfId="12243"/>
    <cellStyle name="millionRed 23" xfId="12244"/>
    <cellStyle name="millionRed 23 2" xfId="12245"/>
    <cellStyle name="millionRed 23 3" xfId="12246"/>
    <cellStyle name="millionRed 23 4" xfId="12247"/>
    <cellStyle name="millionRed 23 5" xfId="12248"/>
    <cellStyle name="millionRed 23 6" xfId="12249"/>
    <cellStyle name="millionRed 23 7" xfId="12250"/>
    <cellStyle name="millionRed 24" xfId="12251"/>
    <cellStyle name="millionRed 24 2" xfId="12252"/>
    <cellStyle name="millionRed 24 3" xfId="12253"/>
    <cellStyle name="millionRed 24 4" xfId="12254"/>
    <cellStyle name="millionRed 24 5" xfId="12255"/>
    <cellStyle name="millionRed 24 6" xfId="12256"/>
    <cellStyle name="millionRed 24 7" xfId="12257"/>
    <cellStyle name="millionRed 25" xfId="12258"/>
    <cellStyle name="millionRed 25 2" xfId="12259"/>
    <cellStyle name="millionRed 25 3" xfId="12260"/>
    <cellStyle name="millionRed 25 4" xfId="12261"/>
    <cellStyle name="millionRed 25 5" xfId="12262"/>
    <cellStyle name="millionRed 25 6" xfId="12263"/>
    <cellStyle name="millionRed 25 7" xfId="12264"/>
    <cellStyle name="millionRed 26" xfId="12265"/>
    <cellStyle name="millionRed 26 2" xfId="12266"/>
    <cellStyle name="millionRed 26 3" xfId="12267"/>
    <cellStyle name="millionRed 26 4" xfId="12268"/>
    <cellStyle name="millionRed 26 5" xfId="12269"/>
    <cellStyle name="millionRed 26 6" xfId="12270"/>
    <cellStyle name="millionRed 26 7" xfId="12271"/>
    <cellStyle name="millionRed 27" xfId="12272"/>
    <cellStyle name="millionRed 27 2" xfId="12273"/>
    <cellStyle name="millionRed 27 3" xfId="12274"/>
    <cellStyle name="millionRed 27 4" xfId="12275"/>
    <cellStyle name="millionRed 27 5" xfId="12276"/>
    <cellStyle name="millionRed 27 6" xfId="12277"/>
    <cellStyle name="millionRed 27 7" xfId="12278"/>
    <cellStyle name="millionRed 28" xfId="12279"/>
    <cellStyle name="millionRed 28 2" xfId="12280"/>
    <cellStyle name="millionRed 28 3" xfId="12281"/>
    <cellStyle name="millionRed 28 4" xfId="12282"/>
    <cellStyle name="millionRed 28 5" xfId="12283"/>
    <cellStyle name="millionRed 28 6" xfId="12284"/>
    <cellStyle name="millionRed 28 7" xfId="12285"/>
    <cellStyle name="millionRed 29" xfId="12286"/>
    <cellStyle name="millionRed 3" xfId="12287"/>
    <cellStyle name="millionRed 30" xfId="12288"/>
    <cellStyle name="millionRed 31" xfId="12289"/>
    <cellStyle name="millionRed 32" xfId="12290"/>
    <cellStyle name="millionRed 33" xfId="12291"/>
    <cellStyle name="millionRed 34" xfId="12292"/>
    <cellStyle name="millionRed 35" xfId="12293"/>
    <cellStyle name="millionRed 36" xfId="12294"/>
    <cellStyle name="millionRed 37" xfId="12295"/>
    <cellStyle name="millionRed 38" xfId="12296"/>
    <cellStyle name="millionRed 39" xfId="12297"/>
    <cellStyle name="millionRed 4" xfId="12298"/>
    <cellStyle name="millionRed 40" xfId="12299"/>
    <cellStyle name="millionRed 41" xfId="12300"/>
    <cellStyle name="millionRed 42" xfId="12301"/>
    <cellStyle name="millionRed 43" xfId="12302"/>
    <cellStyle name="millionRed 44" xfId="12303"/>
    <cellStyle name="millionRed 45" xfId="12304"/>
    <cellStyle name="millionRed 46" xfId="12305"/>
    <cellStyle name="millionRed 47" xfId="12306"/>
    <cellStyle name="millionRed 48" xfId="12307"/>
    <cellStyle name="millionRed 49" xfId="12308"/>
    <cellStyle name="millionRed 5" xfId="12309"/>
    <cellStyle name="millionRed 50" xfId="12310"/>
    <cellStyle name="millionRed 6" xfId="12311"/>
    <cellStyle name="millionRed 7" xfId="12312"/>
    <cellStyle name="millionRed 8" xfId="12313"/>
    <cellStyle name="millionRed 9" xfId="12314"/>
    <cellStyle name="Neutral" xfId="30291" builtinId="28" customBuiltin="1"/>
    <cellStyle name="Neutral 10" xfId="12315"/>
    <cellStyle name="Neutral 11" xfId="12316"/>
    <cellStyle name="Neutral 12" xfId="12317"/>
    <cellStyle name="Neutral 13" xfId="12318"/>
    <cellStyle name="Neutral 14" xfId="12319"/>
    <cellStyle name="Neutral 15" xfId="12320"/>
    <cellStyle name="Neutral 16" xfId="12321"/>
    <cellStyle name="Neutral 17" xfId="12322"/>
    <cellStyle name="Neutral 18" xfId="12323"/>
    <cellStyle name="Neutral 19" xfId="12324"/>
    <cellStyle name="Neutral 2" xfId="12325"/>
    <cellStyle name="Neutral 2 2" xfId="12326"/>
    <cellStyle name="Neutral 2 3" xfId="12327"/>
    <cellStyle name="Neutral 2 4" xfId="12328"/>
    <cellStyle name="Neutral 2 5" xfId="12329"/>
    <cellStyle name="Neutral 2 6" xfId="12330"/>
    <cellStyle name="Neutral 2 7" xfId="12331"/>
    <cellStyle name="Neutral 2 8" xfId="12332"/>
    <cellStyle name="Neutral 2 9" xfId="30335"/>
    <cellStyle name="Neutral 20" xfId="12333"/>
    <cellStyle name="Neutral 21" xfId="12334"/>
    <cellStyle name="Neutral 22" xfId="12335"/>
    <cellStyle name="Neutral 23" xfId="12336"/>
    <cellStyle name="Neutral 23 2" xfId="12337"/>
    <cellStyle name="Neutral 23 2 2" xfId="12338"/>
    <cellStyle name="Neutral 23 2 3" xfId="12339"/>
    <cellStyle name="Neutral 23 2 4" xfId="12340"/>
    <cellStyle name="Neutral 23 2 5" xfId="12341"/>
    <cellStyle name="Neutral 23 2 6" xfId="12342"/>
    <cellStyle name="Neutral 23 2 7" xfId="12343"/>
    <cellStyle name="Neutral 23 3" xfId="12344"/>
    <cellStyle name="Neutral 23 4" xfId="12345"/>
    <cellStyle name="Neutral 23 5" xfId="12346"/>
    <cellStyle name="Neutral 23 6" xfId="12347"/>
    <cellStyle name="Neutral 23 7" xfId="12348"/>
    <cellStyle name="Neutral 24" xfId="12349"/>
    <cellStyle name="Neutral 25" xfId="12350"/>
    <cellStyle name="Neutral 26" xfId="12351"/>
    <cellStyle name="Neutral 27" xfId="12352"/>
    <cellStyle name="Neutral 28" xfId="12353"/>
    <cellStyle name="Neutral 29" xfId="12354"/>
    <cellStyle name="Neutral 3" xfId="12355"/>
    <cellStyle name="Neutral 3 2" xfId="12356"/>
    <cellStyle name="Neutral 3 3" xfId="12357"/>
    <cellStyle name="Neutral 3 4" xfId="12358"/>
    <cellStyle name="Neutral 3 5" xfId="12359"/>
    <cellStyle name="Neutral 3 6" xfId="12360"/>
    <cellStyle name="Neutral 3 7" xfId="12361"/>
    <cellStyle name="Neutral 3 8" xfId="12362"/>
    <cellStyle name="Neutral 30" xfId="12363"/>
    <cellStyle name="Neutral 31" xfId="12364"/>
    <cellStyle name="Neutral 32" xfId="12365"/>
    <cellStyle name="Neutral 33" xfId="12366"/>
    <cellStyle name="Neutral 34" xfId="12367"/>
    <cellStyle name="Neutral 35" xfId="12368"/>
    <cellStyle name="Neutral 36" xfId="12369"/>
    <cellStyle name="Neutral 37" xfId="12370"/>
    <cellStyle name="Neutral 38" xfId="12371"/>
    <cellStyle name="Neutral 39" xfId="12372"/>
    <cellStyle name="Neutral 4" xfId="12373"/>
    <cellStyle name="Neutral 4 2" xfId="12374"/>
    <cellStyle name="Neutral 4 3" xfId="12375"/>
    <cellStyle name="Neutral 4 4" xfId="12376"/>
    <cellStyle name="Neutral 4 5" xfId="12377"/>
    <cellStyle name="Neutral 4 6" xfId="12378"/>
    <cellStyle name="Neutral 4 7" xfId="12379"/>
    <cellStyle name="Neutral 4 8" xfId="12380"/>
    <cellStyle name="Neutral 40" xfId="12381"/>
    <cellStyle name="Neutral 41" xfId="12382"/>
    <cellStyle name="Neutral 42" xfId="12383"/>
    <cellStyle name="Neutral 43" xfId="12384"/>
    <cellStyle name="Neutral 44" xfId="12385"/>
    <cellStyle name="Neutral 45" xfId="12386"/>
    <cellStyle name="Neutral 46" xfId="12387"/>
    <cellStyle name="Neutral 47" xfId="12388"/>
    <cellStyle name="Neutral 48" xfId="12389"/>
    <cellStyle name="Neutral 49" xfId="12390"/>
    <cellStyle name="Neutral 5" xfId="12391"/>
    <cellStyle name="Neutral 5 2" xfId="12392"/>
    <cellStyle name="Neutral 5 3" xfId="12393"/>
    <cellStyle name="Neutral 5 4" xfId="12394"/>
    <cellStyle name="Neutral 5 5" xfId="12395"/>
    <cellStyle name="Neutral 5 6" xfId="12396"/>
    <cellStyle name="Neutral 5 7" xfId="12397"/>
    <cellStyle name="Neutral 50" xfId="12398"/>
    <cellStyle name="Neutral 51" xfId="12399"/>
    <cellStyle name="Neutral 52" xfId="12400"/>
    <cellStyle name="Neutral 53" xfId="12401"/>
    <cellStyle name="Neutral 54" xfId="12402"/>
    <cellStyle name="Neutral 55" xfId="12403"/>
    <cellStyle name="Neutral 56" xfId="12404"/>
    <cellStyle name="Neutral 57" xfId="12405"/>
    <cellStyle name="Neutral 58" xfId="12406"/>
    <cellStyle name="Neutral 59" xfId="12407"/>
    <cellStyle name="Neutral 6" xfId="12408"/>
    <cellStyle name="Neutral 6 2" xfId="12409"/>
    <cellStyle name="Neutral 6 3" xfId="12410"/>
    <cellStyle name="Neutral 6 4" xfId="12411"/>
    <cellStyle name="Neutral 6 5" xfId="12412"/>
    <cellStyle name="Neutral 6 6" xfId="12413"/>
    <cellStyle name="Neutral 6 7" xfId="12414"/>
    <cellStyle name="Neutral 60" xfId="12415"/>
    <cellStyle name="Neutral 61" xfId="12416"/>
    <cellStyle name="Neutral 62" xfId="12417"/>
    <cellStyle name="Neutral 63" xfId="12418"/>
    <cellStyle name="Neutral 64" xfId="12419"/>
    <cellStyle name="Neutral 65" xfId="12420"/>
    <cellStyle name="Neutral 66" xfId="12421"/>
    <cellStyle name="Neutral 67" xfId="12422"/>
    <cellStyle name="Neutral 68" xfId="12423"/>
    <cellStyle name="Neutral 69" xfId="12424"/>
    <cellStyle name="Neutral 7" xfId="12425"/>
    <cellStyle name="Neutral 7 2" xfId="12426"/>
    <cellStyle name="Neutral 7 3" xfId="12427"/>
    <cellStyle name="Neutral 7 4" xfId="12428"/>
    <cellStyle name="Neutral 7 5" xfId="12429"/>
    <cellStyle name="Neutral 7 6" xfId="12430"/>
    <cellStyle name="Neutral 7 7" xfId="12431"/>
    <cellStyle name="Neutral 70" xfId="12432"/>
    <cellStyle name="Neutral 71" xfId="12433"/>
    <cellStyle name="Neutral 72" xfId="12434"/>
    <cellStyle name="Neutral 8" xfId="12435"/>
    <cellStyle name="Neutral 8 2" xfId="12436"/>
    <cellStyle name="Neutral 8 3" xfId="12437"/>
    <cellStyle name="Neutral 8 4" xfId="12438"/>
    <cellStyle name="Neutral 8 5" xfId="12439"/>
    <cellStyle name="Neutral 8 6" xfId="12440"/>
    <cellStyle name="Neutral 8 7" xfId="12441"/>
    <cellStyle name="Neutral 9" xfId="12442"/>
    <cellStyle name="Normal" xfId="0" builtinId="0"/>
    <cellStyle name="Normal 10" xfId="12443"/>
    <cellStyle name="Normal 10 2" xfId="12444"/>
    <cellStyle name="Normal 10 2 2" xfId="12445"/>
    <cellStyle name="Normal 10 2 3" xfId="12446"/>
    <cellStyle name="Normal 10 2 4" xfId="12447"/>
    <cellStyle name="Normal 10 3" xfId="12448"/>
    <cellStyle name="Normal 10 3 2" xfId="12449"/>
    <cellStyle name="Normal 10 3 3" xfId="12450"/>
    <cellStyle name="Normal 10 4" xfId="12451"/>
    <cellStyle name="Normal 10 5" xfId="12452"/>
    <cellStyle name="Normal 10 6" xfId="12453"/>
    <cellStyle name="Normal 10 7" xfId="30336"/>
    <cellStyle name="Normal 11" xfId="12454"/>
    <cellStyle name="Normal 11 2" xfId="12455"/>
    <cellStyle name="Normal 11 2 2" xfId="12456"/>
    <cellStyle name="Normal 11 2 3" xfId="12457"/>
    <cellStyle name="Normal 11 2 4" xfId="12458"/>
    <cellStyle name="Normal 11 3" xfId="12459"/>
    <cellStyle name="Normal 11 3 2" xfId="12460"/>
    <cellStyle name="Normal 11 3 3" xfId="12461"/>
    <cellStyle name="Normal 11 4" xfId="12462"/>
    <cellStyle name="Normal 11 5" xfId="12463"/>
    <cellStyle name="Normal 11 6" xfId="12464"/>
    <cellStyle name="Normal 11 7" xfId="30337"/>
    <cellStyle name="Normal 12" xfId="12465"/>
    <cellStyle name="Normal 12 10" xfId="12466"/>
    <cellStyle name="Normal 12 2" xfId="12467"/>
    <cellStyle name="Normal 12 2 2" xfId="12468"/>
    <cellStyle name="Normal 12 2 3" xfId="12469"/>
    <cellStyle name="Normal 12 2 4" xfId="12470"/>
    <cellStyle name="Normal 12 2 5" xfId="30338"/>
    <cellStyle name="Normal 12 3" xfId="12471"/>
    <cellStyle name="Normal 12 3 2" xfId="12472"/>
    <cellStyle name="Normal 12 3 3" xfId="12473"/>
    <cellStyle name="Normal 12 4" xfId="12474"/>
    <cellStyle name="Normal 12 4 2" xfId="12475"/>
    <cellStyle name="Normal 12 4 3" xfId="12476"/>
    <cellStyle name="Normal 12 5" xfId="12477"/>
    <cellStyle name="Normal 12 5 2" xfId="12478"/>
    <cellStyle name="Normal 12 5 3" xfId="12479"/>
    <cellStyle name="Normal 12 6" xfId="12480"/>
    <cellStyle name="Normal 12 6 2" xfId="12481"/>
    <cellStyle name="Normal 12 6 3" xfId="12482"/>
    <cellStyle name="Normal 12 7" xfId="12483"/>
    <cellStyle name="Normal 12 7 2" xfId="12484"/>
    <cellStyle name="Normal 12 7 3" xfId="12485"/>
    <cellStyle name="Normal 12 8" xfId="12486"/>
    <cellStyle name="Normal 12 9" xfId="12487"/>
    <cellStyle name="Normal 13" xfId="12488"/>
    <cellStyle name="Normal 13 2" xfId="12489"/>
    <cellStyle name="Normal 13 3" xfId="12490"/>
    <cellStyle name="Normal 13 4" xfId="30339"/>
    <cellStyle name="Normal 14" xfId="12491"/>
    <cellStyle name="Normal 14 2" xfId="30341"/>
    <cellStyle name="Normal 14 3" xfId="30340"/>
    <cellStyle name="Normal 15" xfId="12492"/>
    <cellStyle name="Normal 15 2" xfId="12493"/>
    <cellStyle name="Normal 15 2 2" xfId="12494"/>
    <cellStyle name="Normal 15 2 3" xfId="12495"/>
    <cellStyle name="Normal 15 3" xfId="12496"/>
    <cellStyle name="Normal 15 3 2" xfId="12497"/>
    <cellStyle name="Normal 15 3 3" xfId="12498"/>
    <cellStyle name="Normal 15 4" xfId="12499"/>
    <cellStyle name="Normal 15 4 2" xfId="12500"/>
    <cellStyle name="Normal 15 4 3" xfId="12501"/>
    <cellStyle name="Normal 15 5" xfId="12502"/>
    <cellStyle name="Normal 15 5 2" xfId="12503"/>
    <cellStyle name="Normal 15 5 3" xfId="12504"/>
    <cellStyle name="Normal 15 6" xfId="12505"/>
    <cellStyle name="Normal 15 6 2" xfId="12506"/>
    <cellStyle name="Normal 15 6 3" xfId="12507"/>
    <cellStyle name="Normal 15 7" xfId="12508"/>
    <cellStyle name="Normal 15 7 2" xfId="12509"/>
    <cellStyle name="Normal 15 7 3" xfId="12510"/>
    <cellStyle name="Normal 15 8" xfId="30342"/>
    <cellStyle name="Normal 16" xfId="12511"/>
    <cellStyle name="Normal 16 2" xfId="12512"/>
    <cellStyle name="Normal 16 2 2" xfId="12513"/>
    <cellStyle name="Normal 16 2 3" xfId="12514"/>
    <cellStyle name="Normal 16 3" xfId="12515"/>
    <cellStyle name="Normal 16 3 2" xfId="12516"/>
    <cellStyle name="Normal 16 3 3" xfId="12517"/>
    <cellStyle name="Normal 16 4" xfId="12518"/>
    <cellStyle name="Normal 16 4 2" xfId="12519"/>
    <cellStyle name="Normal 16 4 3" xfId="12520"/>
    <cellStyle name="Normal 16 5" xfId="12521"/>
    <cellStyle name="Normal 16 5 2" xfId="12522"/>
    <cellStyle name="Normal 16 5 3" xfId="12523"/>
    <cellStyle name="Normal 16 6" xfId="12524"/>
    <cellStyle name="Normal 16 6 2" xfId="12525"/>
    <cellStyle name="Normal 16 6 3" xfId="12526"/>
    <cellStyle name="Normal 16 7" xfId="12527"/>
    <cellStyle name="Normal 16 7 2" xfId="12528"/>
    <cellStyle name="Normal 16 7 3" xfId="12529"/>
    <cellStyle name="Normal 17" xfId="12530"/>
    <cellStyle name="Normal 18" xfId="12531"/>
    <cellStyle name="Normal 18 2" xfId="30344"/>
    <cellStyle name="Normal 18 3" xfId="30343"/>
    <cellStyle name="Normal 19" xfId="12532"/>
    <cellStyle name="Normal 2" xfId="89"/>
    <cellStyle name="Normal 2 10" xfId="12533"/>
    <cellStyle name="Normal 2 10 10" xfId="12534"/>
    <cellStyle name="Normal 2 10 10 2" xfId="12535"/>
    <cellStyle name="Normal 2 10 10 3" xfId="12536"/>
    <cellStyle name="Normal 2 10 11" xfId="12537"/>
    <cellStyle name="Normal 2 10 11 2" xfId="12538"/>
    <cellStyle name="Normal 2 10 11 3" xfId="12539"/>
    <cellStyle name="Normal 2 10 12" xfId="12540"/>
    <cellStyle name="Normal 2 10 12 2" xfId="12541"/>
    <cellStyle name="Normal 2 10 12 3" xfId="12542"/>
    <cellStyle name="Normal 2 10 13" xfId="12543"/>
    <cellStyle name="Normal 2 10 13 2" xfId="12544"/>
    <cellStyle name="Normal 2 10 13 3" xfId="12545"/>
    <cellStyle name="Normal 2 10 14" xfId="12546"/>
    <cellStyle name="Normal 2 10 14 2" xfId="12547"/>
    <cellStyle name="Normal 2 10 14 3" xfId="12548"/>
    <cellStyle name="Normal 2 10 15" xfId="12549"/>
    <cellStyle name="Normal 2 10 15 2" xfId="12550"/>
    <cellStyle name="Normal 2 10 15 3" xfId="12551"/>
    <cellStyle name="Normal 2 10 16" xfId="12552"/>
    <cellStyle name="Normal 2 10 16 2" xfId="12553"/>
    <cellStyle name="Normal 2 10 16 3" xfId="12554"/>
    <cellStyle name="Normal 2 10 17" xfId="12555"/>
    <cellStyle name="Normal 2 10 17 2" xfId="12556"/>
    <cellStyle name="Normal 2 10 17 3" xfId="12557"/>
    <cellStyle name="Normal 2 10 18" xfId="12558"/>
    <cellStyle name="Normal 2 10 18 2" xfId="12559"/>
    <cellStyle name="Normal 2 10 18 3" xfId="12560"/>
    <cellStyle name="Normal 2 10 19" xfId="12561"/>
    <cellStyle name="Normal 2 10 19 2" xfId="12562"/>
    <cellStyle name="Normal 2 10 19 3" xfId="12563"/>
    <cellStyle name="Normal 2 10 2" xfId="12564"/>
    <cellStyle name="Normal 2 10 2 2" xfId="12565"/>
    <cellStyle name="Normal 2 10 2 3" xfId="12566"/>
    <cellStyle name="Normal 2 10 20" xfId="12567"/>
    <cellStyle name="Normal 2 10 20 2" xfId="12568"/>
    <cellStyle name="Normal 2 10 20 3" xfId="12569"/>
    <cellStyle name="Normal 2 10 21" xfId="12570"/>
    <cellStyle name="Normal 2 10 21 2" xfId="12571"/>
    <cellStyle name="Normal 2 10 21 3" xfId="12572"/>
    <cellStyle name="Normal 2 10 22" xfId="12573"/>
    <cellStyle name="Normal 2 10 22 2" xfId="12574"/>
    <cellStyle name="Normal 2 10 22 3" xfId="12575"/>
    <cellStyle name="Normal 2 10 23" xfId="12576"/>
    <cellStyle name="Normal 2 10 23 2" xfId="12577"/>
    <cellStyle name="Normal 2 10 23 3" xfId="12578"/>
    <cellStyle name="Normal 2 10 24" xfId="12579"/>
    <cellStyle name="Normal 2 10 24 2" xfId="12580"/>
    <cellStyle name="Normal 2 10 24 3" xfId="12581"/>
    <cellStyle name="Normal 2 10 25" xfId="12582"/>
    <cellStyle name="Normal 2 10 25 2" xfId="12583"/>
    <cellStyle name="Normal 2 10 25 3" xfId="12584"/>
    <cellStyle name="Normal 2 10 26" xfId="12585"/>
    <cellStyle name="Normal 2 10 26 2" xfId="12586"/>
    <cellStyle name="Normal 2 10 26 3" xfId="12587"/>
    <cellStyle name="Normal 2 10 27" xfId="12588"/>
    <cellStyle name="Normal 2 10 27 2" xfId="12589"/>
    <cellStyle name="Normal 2 10 27 3" xfId="12590"/>
    <cellStyle name="Normal 2 10 28" xfId="12591"/>
    <cellStyle name="Normal 2 10 28 2" xfId="12592"/>
    <cellStyle name="Normal 2 10 28 3" xfId="12593"/>
    <cellStyle name="Normal 2 10 29" xfId="12594"/>
    <cellStyle name="Normal 2 10 29 2" xfId="12595"/>
    <cellStyle name="Normal 2 10 29 3" xfId="12596"/>
    <cellStyle name="Normal 2 10 3" xfId="12597"/>
    <cellStyle name="Normal 2 10 3 2" xfId="12598"/>
    <cellStyle name="Normal 2 10 3 3" xfId="12599"/>
    <cellStyle name="Normal 2 10 30" xfId="12600"/>
    <cellStyle name="Normal 2 10 30 2" xfId="12601"/>
    <cellStyle name="Normal 2 10 30 3" xfId="12602"/>
    <cellStyle name="Normal 2 10 31" xfId="12603"/>
    <cellStyle name="Normal 2 10 31 2" xfId="12604"/>
    <cellStyle name="Normal 2 10 31 3" xfId="12605"/>
    <cellStyle name="Normal 2 10 32" xfId="12606"/>
    <cellStyle name="Normal 2 10 32 2" xfId="12607"/>
    <cellStyle name="Normal 2 10 32 3" xfId="12608"/>
    <cellStyle name="Normal 2 10 33" xfId="12609"/>
    <cellStyle name="Normal 2 10 34" xfId="12610"/>
    <cellStyle name="Normal 2 10 34 2" xfId="12611"/>
    <cellStyle name="Normal 2 10 34 3" xfId="12612"/>
    <cellStyle name="Normal 2 10 35" xfId="12613"/>
    <cellStyle name="Normal 2 10 35 2" xfId="12614"/>
    <cellStyle name="Normal 2 10 35 3" xfId="12615"/>
    <cellStyle name="Normal 2 10 36" xfId="12616"/>
    <cellStyle name="Normal 2 10 36 2" xfId="12617"/>
    <cellStyle name="Normal 2 10 36 3" xfId="12618"/>
    <cellStyle name="Normal 2 10 37" xfId="12619"/>
    <cellStyle name="Normal 2 10 37 2" xfId="12620"/>
    <cellStyle name="Normal 2 10 37 3" xfId="12621"/>
    <cellStyle name="Normal 2 10 38" xfId="12622"/>
    <cellStyle name="Normal 2 10 38 2" xfId="12623"/>
    <cellStyle name="Normal 2 10 38 3" xfId="12624"/>
    <cellStyle name="Normal 2 10 4" xfId="12625"/>
    <cellStyle name="Normal 2 10 4 2" xfId="12626"/>
    <cellStyle name="Normal 2 10 4 3" xfId="12627"/>
    <cellStyle name="Normal 2 10 5" xfId="12628"/>
    <cellStyle name="Normal 2 10 5 2" xfId="12629"/>
    <cellStyle name="Normal 2 10 5 3" xfId="12630"/>
    <cellStyle name="Normal 2 10 6" xfId="12631"/>
    <cellStyle name="Normal 2 10 6 2" xfId="12632"/>
    <cellStyle name="Normal 2 10 6 3" xfId="12633"/>
    <cellStyle name="Normal 2 10 7" xfId="12634"/>
    <cellStyle name="Normal 2 10 7 2" xfId="12635"/>
    <cellStyle name="Normal 2 10 7 3" xfId="12636"/>
    <cellStyle name="Normal 2 10 8" xfId="12637"/>
    <cellStyle name="Normal 2 10 8 2" xfId="12638"/>
    <cellStyle name="Normal 2 10 8 3" xfId="12639"/>
    <cellStyle name="Normal 2 10 9" xfId="12640"/>
    <cellStyle name="Normal 2 10 9 2" xfId="12641"/>
    <cellStyle name="Normal 2 10 9 3" xfId="12642"/>
    <cellStyle name="Normal 2 100" xfId="12643"/>
    <cellStyle name="Normal 2 100 2" xfId="12644"/>
    <cellStyle name="Normal 2 100 3" xfId="12645"/>
    <cellStyle name="Normal 2 101" xfId="12646"/>
    <cellStyle name="Normal 2 101 2" xfId="12647"/>
    <cellStyle name="Normal 2 101 3" xfId="12648"/>
    <cellStyle name="Normal 2 102" xfId="12649"/>
    <cellStyle name="Normal 2 102 2" xfId="12650"/>
    <cellStyle name="Normal 2 102 3" xfId="12651"/>
    <cellStyle name="Normal 2 103" xfId="12652"/>
    <cellStyle name="Normal 2 103 2" xfId="12653"/>
    <cellStyle name="Normal 2 103 3" xfId="12654"/>
    <cellStyle name="Normal 2 104" xfId="12655"/>
    <cellStyle name="Normal 2 104 2" xfId="12656"/>
    <cellStyle name="Normal 2 104 3" xfId="12657"/>
    <cellStyle name="Normal 2 105" xfId="12658"/>
    <cellStyle name="Normal 2 105 2" xfId="12659"/>
    <cellStyle name="Normal 2 105 3" xfId="12660"/>
    <cellStyle name="Normal 2 106" xfId="12661"/>
    <cellStyle name="Normal 2 106 2" xfId="12662"/>
    <cellStyle name="Normal 2 106 3" xfId="12663"/>
    <cellStyle name="Normal 2 107" xfId="12664"/>
    <cellStyle name="Normal 2 107 2" xfId="12665"/>
    <cellStyle name="Normal 2 107 3" xfId="12666"/>
    <cellStyle name="Normal 2 108" xfId="12667"/>
    <cellStyle name="Normal 2 108 2" xfId="12668"/>
    <cellStyle name="Normal 2 108 3" xfId="12669"/>
    <cellStyle name="Normal 2 109" xfId="12670"/>
    <cellStyle name="Normal 2 109 2" xfId="12671"/>
    <cellStyle name="Normal 2 109 3" xfId="12672"/>
    <cellStyle name="Normal 2 11" xfId="12673"/>
    <cellStyle name="Normal 2 11 10" xfId="12674"/>
    <cellStyle name="Normal 2 11 10 2" xfId="12675"/>
    <cellStyle name="Normal 2 11 10 3" xfId="12676"/>
    <cellStyle name="Normal 2 11 11" xfId="12677"/>
    <cellStyle name="Normal 2 11 11 2" xfId="12678"/>
    <cellStyle name="Normal 2 11 11 3" xfId="12679"/>
    <cellStyle name="Normal 2 11 12" xfId="12680"/>
    <cellStyle name="Normal 2 11 12 2" xfId="12681"/>
    <cellStyle name="Normal 2 11 12 3" xfId="12682"/>
    <cellStyle name="Normal 2 11 13" xfId="12683"/>
    <cellStyle name="Normal 2 11 13 2" xfId="12684"/>
    <cellStyle name="Normal 2 11 13 3" xfId="12685"/>
    <cellStyle name="Normal 2 11 14" xfId="12686"/>
    <cellStyle name="Normal 2 11 14 2" xfId="12687"/>
    <cellStyle name="Normal 2 11 14 3" xfId="12688"/>
    <cellStyle name="Normal 2 11 15" xfId="12689"/>
    <cellStyle name="Normal 2 11 15 2" xfId="12690"/>
    <cellStyle name="Normal 2 11 15 3" xfId="12691"/>
    <cellStyle name="Normal 2 11 16" xfId="12692"/>
    <cellStyle name="Normal 2 11 16 2" xfId="12693"/>
    <cellStyle name="Normal 2 11 16 3" xfId="12694"/>
    <cellStyle name="Normal 2 11 17" xfId="12695"/>
    <cellStyle name="Normal 2 11 17 2" xfId="12696"/>
    <cellStyle name="Normal 2 11 17 3" xfId="12697"/>
    <cellStyle name="Normal 2 11 18" xfId="12698"/>
    <cellStyle name="Normal 2 11 18 2" xfId="12699"/>
    <cellStyle name="Normal 2 11 18 3" xfId="12700"/>
    <cellStyle name="Normal 2 11 19" xfId="12701"/>
    <cellStyle name="Normal 2 11 19 2" xfId="12702"/>
    <cellStyle name="Normal 2 11 19 3" xfId="12703"/>
    <cellStyle name="Normal 2 11 2" xfId="12704"/>
    <cellStyle name="Normal 2 11 2 2" xfId="12705"/>
    <cellStyle name="Normal 2 11 2 3" xfId="12706"/>
    <cellStyle name="Normal 2 11 20" xfId="12707"/>
    <cellStyle name="Normal 2 11 20 2" xfId="12708"/>
    <cellStyle name="Normal 2 11 20 3" xfId="12709"/>
    <cellStyle name="Normal 2 11 21" xfId="12710"/>
    <cellStyle name="Normal 2 11 21 2" xfId="12711"/>
    <cellStyle name="Normal 2 11 21 3" xfId="12712"/>
    <cellStyle name="Normal 2 11 22" xfId="12713"/>
    <cellStyle name="Normal 2 11 22 2" xfId="12714"/>
    <cellStyle name="Normal 2 11 22 3" xfId="12715"/>
    <cellStyle name="Normal 2 11 23" xfId="12716"/>
    <cellStyle name="Normal 2 11 23 2" xfId="12717"/>
    <cellStyle name="Normal 2 11 23 3" xfId="12718"/>
    <cellStyle name="Normal 2 11 24" xfId="12719"/>
    <cellStyle name="Normal 2 11 24 2" xfId="12720"/>
    <cellStyle name="Normal 2 11 24 3" xfId="12721"/>
    <cellStyle name="Normal 2 11 25" xfId="12722"/>
    <cellStyle name="Normal 2 11 25 2" xfId="12723"/>
    <cellStyle name="Normal 2 11 25 3" xfId="12724"/>
    <cellStyle name="Normal 2 11 26" xfId="12725"/>
    <cellStyle name="Normal 2 11 26 2" xfId="12726"/>
    <cellStyle name="Normal 2 11 26 3" xfId="12727"/>
    <cellStyle name="Normal 2 11 27" xfId="12728"/>
    <cellStyle name="Normal 2 11 27 2" xfId="12729"/>
    <cellStyle name="Normal 2 11 27 3" xfId="12730"/>
    <cellStyle name="Normal 2 11 28" xfId="12731"/>
    <cellStyle name="Normal 2 11 28 2" xfId="12732"/>
    <cellStyle name="Normal 2 11 28 3" xfId="12733"/>
    <cellStyle name="Normal 2 11 29" xfId="12734"/>
    <cellStyle name="Normal 2 11 29 2" xfId="12735"/>
    <cellStyle name="Normal 2 11 29 3" xfId="12736"/>
    <cellStyle name="Normal 2 11 3" xfId="12737"/>
    <cellStyle name="Normal 2 11 3 2" xfId="12738"/>
    <cellStyle name="Normal 2 11 3 3" xfId="12739"/>
    <cellStyle name="Normal 2 11 30" xfId="12740"/>
    <cellStyle name="Normal 2 11 30 2" xfId="12741"/>
    <cellStyle name="Normal 2 11 30 3" xfId="12742"/>
    <cellStyle name="Normal 2 11 31" xfId="12743"/>
    <cellStyle name="Normal 2 11 31 2" xfId="12744"/>
    <cellStyle name="Normal 2 11 31 3" xfId="12745"/>
    <cellStyle name="Normal 2 11 32" xfId="12746"/>
    <cellStyle name="Normal 2 11 32 2" xfId="12747"/>
    <cellStyle name="Normal 2 11 32 3" xfId="12748"/>
    <cellStyle name="Normal 2 11 33" xfId="12749"/>
    <cellStyle name="Normal 2 11 34" xfId="12750"/>
    <cellStyle name="Normal 2 11 34 2" xfId="12751"/>
    <cellStyle name="Normal 2 11 34 3" xfId="12752"/>
    <cellStyle name="Normal 2 11 35" xfId="12753"/>
    <cellStyle name="Normal 2 11 35 2" xfId="12754"/>
    <cellStyle name="Normal 2 11 35 3" xfId="12755"/>
    <cellStyle name="Normal 2 11 36" xfId="12756"/>
    <cellStyle name="Normal 2 11 36 2" xfId="12757"/>
    <cellStyle name="Normal 2 11 36 3" xfId="12758"/>
    <cellStyle name="Normal 2 11 37" xfId="12759"/>
    <cellStyle name="Normal 2 11 37 2" xfId="12760"/>
    <cellStyle name="Normal 2 11 37 3" xfId="12761"/>
    <cellStyle name="Normal 2 11 38" xfId="12762"/>
    <cellStyle name="Normal 2 11 38 2" xfId="12763"/>
    <cellStyle name="Normal 2 11 38 3" xfId="12764"/>
    <cellStyle name="Normal 2 11 4" xfId="12765"/>
    <cellStyle name="Normal 2 11 4 2" xfId="12766"/>
    <cellStyle name="Normal 2 11 4 3" xfId="12767"/>
    <cellStyle name="Normal 2 11 5" xfId="12768"/>
    <cellStyle name="Normal 2 11 5 2" xfId="12769"/>
    <cellStyle name="Normal 2 11 5 3" xfId="12770"/>
    <cellStyle name="Normal 2 11 6" xfId="12771"/>
    <cellStyle name="Normal 2 11 6 2" xfId="12772"/>
    <cellStyle name="Normal 2 11 6 3" xfId="12773"/>
    <cellStyle name="Normal 2 11 7" xfId="12774"/>
    <cellStyle name="Normal 2 11 7 2" xfId="12775"/>
    <cellStyle name="Normal 2 11 7 3" xfId="12776"/>
    <cellStyle name="Normal 2 11 8" xfId="12777"/>
    <cellStyle name="Normal 2 11 8 2" xfId="12778"/>
    <cellStyle name="Normal 2 11 8 3" xfId="12779"/>
    <cellStyle name="Normal 2 11 9" xfId="12780"/>
    <cellStyle name="Normal 2 11 9 2" xfId="12781"/>
    <cellStyle name="Normal 2 11 9 3" xfId="12782"/>
    <cellStyle name="Normal 2 110" xfId="12783"/>
    <cellStyle name="Normal 2 110 2" xfId="12784"/>
    <cellStyle name="Normal 2 110 3" xfId="12785"/>
    <cellStyle name="Normal 2 111" xfId="12786"/>
    <cellStyle name="Normal 2 111 2" xfId="12787"/>
    <cellStyle name="Normal 2 111 3" xfId="12788"/>
    <cellStyle name="Normal 2 112" xfId="12789"/>
    <cellStyle name="Normal 2 112 2" xfId="12790"/>
    <cellStyle name="Normal 2 112 3" xfId="12791"/>
    <cellStyle name="Normal 2 113" xfId="12792"/>
    <cellStyle name="Normal 2 113 2" xfId="12793"/>
    <cellStyle name="Normal 2 113 3" xfId="12794"/>
    <cellStyle name="Normal 2 114" xfId="12795"/>
    <cellStyle name="Normal 2 114 2" xfId="12796"/>
    <cellStyle name="Normal 2 114 3" xfId="12797"/>
    <cellStyle name="Normal 2 115" xfId="12798"/>
    <cellStyle name="Normal 2 115 2" xfId="12799"/>
    <cellStyle name="Normal 2 115 3" xfId="12800"/>
    <cellStyle name="Normal 2 116" xfId="12801"/>
    <cellStyle name="Normal 2 116 2" xfId="12802"/>
    <cellStyle name="Normal 2 116 3" xfId="12803"/>
    <cellStyle name="Normal 2 117" xfId="12804"/>
    <cellStyle name="Normal 2 117 2" xfId="12805"/>
    <cellStyle name="Normal 2 117 3" xfId="12806"/>
    <cellStyle name="Normal 2 118" xfId="12807"/>
    <cellStyle name="Normal 2 118 2" xfId="12808"/>
    <cellStyle name="Normal 2 118 3" xfId="12809"/>
    <cellStyle name="Normal 2 119" xfId="12810"/>
    <cellStyle name="Normal 2 119 2" xfId="12811"/>
    <cellStyle name="Normal 2 119 3" xfId="12812"/>
    <cellStyle name="Normal 2 12" xfId="12813"/>
    <cellStyle name="Normal 2 12 10" xfId="12814"/>
    <cellStyle name="Normal 2 12 10 2" xfId="12815"/>
    <cellStyle name="Normal 2 12 10 3" xfId="12816"/>
    <cellStyle name="Normal 2 12 11" xfId="12817"/>
    <cellStyle name="Normal 2 12 11 2" xfId="12818"/>
    <cellStyle name="Normal 2 12 11 3" xfId="12819"/>
    <cellStyle name="Normal 2 12 12" xfId="12820"/>
    <cellStyle name="Normal 2 12 12 2" xfId="12821"/>
    <cellStyle name="Normal 2 12 12 3" xfId="12822"/>
    <cellStyle name="Normal 2 12 13" xfId="12823"/>
    <cellStyle name="Normal 2 12 13 2" xfId="12824"/>
    <cellStyle name="Normal 2 12 13 3" xfId="12825"/>
    <cellStyle name="Normal 2 12 14" xfId="12826"/>
    <cellStyle name="Normal 2 12 14 2" xfId="12827"/>
    <cellStyle name="Normal 2 12 14 3" xfId="12828"/>
    <cellStyle name="Normal 2 12 15" xfId="12829"/>
    <cellStyle name="Normal 2 12 15 2" xfId="12830"/>
    <cellStyle name="Normal 2 12 15 3" xfId="12831"/>
    <cellStyle name="Normal 2 12 16" xfId="12832"/>
    <cellStyle name="Normal 2 12 16 2" xfId="12833"/>
    <cellStyle name="Normal 2 12 16 3" xfId="12834"/>
    <cellStyle name="Normal 2 12 17" xfId="12835"/>
    <cellStyle name="Normal 2 12 17 2" xfId="12836"/>
    <cellStyle name="Normal 2 12 17 3" xfId="12837"/>
    <cellStyle name="Normal 2 12 18" xfId="12838"/>
    <cellStyle name="Normal 2 12 18 2" xfId="12839"/>
    <cellStyle name="Normal 2 12 18 3" xfId="12840"/>
    <cellStyle name="Normal 2 12 19" xfId="12841"/>
    <cellStyle name="Normal 2 12 19 2" xfId="12842"/>
    <cellStyle name="Normal 2 12 19 3" xfId="12843"/>
    <cellStyle name="Normal 2 12 2" xfId="12844"/>
    <cellStyle name="Normal 2 12 2 2" xfId="12845"/>
    <cellStyle name="Normal 2 12 2 3" xfId="12846"/>
    <cellStyle name="Normal 2 12 20" xfId="12847"/>
    <cellStyle name="Normal 2 12 20 2" xfId="12848"/>
    <cellStyle name="Normal 2 12 20 3" xfId="12849"/>
    <cellStyle name="Normal 2 12 21" xfId="12850"/>
    <cellStyle name="Normal 2 12 21 2" xfId="12851"/>
    <cellStyle name="Normal 2 12 21 3" xfId="12852"/>
    <cellStyle name="Normal 2 12 22" xfId="12853"/>
    <cellStyle name="Normal 2 12 22 2" xfId="12854"/>
    <cellStyle name="Normal 2 12 22 3" xfId="12855"/>
    <cellStyle name="Normal 2 12 23" xfId="12856"/>
    <cellStyle name="Normal 2 12 23 2" xfId="12857"/>
    <cellStyle name="Normal 2 12 23 3" xfId="12858"/>
    <cellStyle name="Normal 2 12 24" xfId="12859"/>
    <cellStyle name="Normal 2 12 24 2" xfId="12860"/>
    <cellStyle name="Normal 2 12 24 3" xfId="12861"/>
    <cellStyle name="Normal 2 12 25" xfId="12862"/>
    <cellStyle name="Normal 2 12 25 2" xfId="12863"/>
    <cellStyle name="Normal 2 12 25 3" xfId="12864"/>
    <cellStyle name="Normal 2 12 26" xfId="12865"/>
    <cellStyle name="Normal 2 12 26 2" xfId="12866"/>
    <cellStyle name="Normal 2 12 26 3" xfId="12867"/>
    <cellStyle name="Normal 2 12 27" xfId="12868"/>
    <cellStyle name="Normal 2 12 27 2" xfId="12869"/>
    <cellStyle name="Normal 2 12 27 3" xfId="12870"/>
    <cellStyle name="Normal 2 12 28" xfId="12871"/>
    <cellStyle name="Normal 2 12 28 2" xfId="12872"/>
    <cellStyle name="Normal 2 12 28 3" xfId="12873"/>
    <cellStyle name="Normal 2 12 29" xfId="12874"/>
    <cellStyle name="Normal 2 12 29 2" xfId="12875"/>
    <cellStyle name="Normal 2 12 29 3" xfId="12876"/>
    <cellStyle name="Normal 2 12 3" xfId="12877"/>
    <cellStyle name="Normal 2 12 3 2" xfId="12878"/>
    <cellStyle name="Normal 2 12 3 3" xfId="12879"/>
    <cellStyle name="Normal 2 12 30" xfId="12880"/>
    <cellStyle name="Normal 2 12 30 2" xfId="12881"/>
    <cellStyle name="Normal 2 12 30 3" xfId="12882"/>
    <cellStyle name="Normal 2 12 31" xfId="12883"/>
    <cellStyle name="Normal 2 12 31 2" xfId="12884"/>
    <cellStyle name="Normal 2 12 31 3" xfId="12885"/>
    <cellStyle name="Normal 2 12 32" xfId="12886"/>
    <cellStyle name="Normal 2 12 32 2" xfId="12887"/>
    <cellStyle name="Normal 2 12 32 3" xfId="12888"/>
    <cellStyle name="Normal 2 12 33" xfId="12889"/>
    <cellStyle name="Normal 2 12 34" xfId="12890"/>
    <cellStyle name="Normal 2 12 34 2" xfId="12891"/>
    <cellStyle name="Normal 2 12 34 3" xfId="12892"/>
    <cellStyle name="Normal 2 12 35" xfId="12893"/>
    <cellStyle name="Normal 2 12 35 2" xfId="12894"/>
    <cellStyle name="Normal 2 12 35 3" xfId="12895"/>
    <cellStyle name="Normal 2 12 36" xfId="12896"/>
    <cellStyle name="Normal 2 12 36 2" xfId="12897"/>
    <cellStyle name="Normal 2 12 36 3" xfId="12898"/>
    <cellStyle name="Normal 2 12 37" xfId="12899"/>
    <cellStyle name="Normal 2 12 37 2" xfId="12900"/>
    <cellStyle name="Normal 2 12 37 3" xfId="12901"/>
    <cellStyle name="Normal 2 12 38" xfId="12902"/>
    <cellStyle name="Normal 2 12 38 2" xfId="12903"/>
    <cellStyle name="Normal 2 12 38 3" xfId="12904"/>
    <cellStyle name="Normal 2 12 4" xfId="12905"/>
    <cellStyle name="Normal 2 12 4 2" xfId="12906"/>
    <cellStyle name="Normal 2 12 4 3" xfId="12907"/>
    <cellStyle name="Normal 2 12 5" xfId="12908"/>
    <cellStyle name="Normal 2 12 5 2" xfId="12909"/>
    <cellStyle name="Normal 2 12 5 3" xfId="12910"/>
    <cellStyle name="Normal 2 12 6" xfId="12911"/>
    <cellStyle name="Normal 2 12 6 2" xfId="12912"/>
    <cellStyle name="Normal 2 12 6 3" xfId="12913"/>
    <cellStyle name="Normal 2 12 7" xfId="12914"/>
    <cellStyle name="Normal 2 12 7 2" xfId="12915"/>
    <cellStyle name="Normal 2 12 7 3" xfId="12916"/>
    <cellStyle name="Normal 2 12 8" xfId="12917"/>
    <cellStyle name="Normal 2 12 8 2" xfId="12918"/>
    <cellStyle name="Normal 2 12 8 3" xfId="12919"/>
    <cellStyle name="Normal 2 12 9" xfId="12920"/>
    <cellStyle name="Normal 2 12 9 2" xfId="12921"/>
    <cellStyle name="Normal 2 12 9 3" xfId="12922"/>
    <cellStyle name="Normal 2 120" xfId="12923"/>
    <cellStyle name="Normal 2 120 2" xfId="12924"/>
    <cellStyle name="Normal 2 120 3" xfId="12925"/>
    <cellStyle name="Normal 2 121" xfId="12926"/>
    <cellStyle name="Normal 2 121 2" xfId="12927"/>
    <cellStyle name="Normal 2 121 3" xfId="12928"/>
    <cellStyle name="Normal 2 122" xfId="12929"/>
    <cellStyle name="Normal 2 122 2" xfId="12930"/>
    <cellStyle name="Normal 2 122 3" xfId="12931"/>
    <cellStyle name="Normal 2 123" xfId="12932"/>
    <cellStyle name="Normal 2 124" xfId="12933"/>
    <cellStyle name="Normal 2 125" xfId="12934"/>
    <cellStyle name="Normal 2 126" xfId="12935"/>
    <cellStyle name="Normal 2 127" xfId="12936"/>
    <cellStyle name="Normal 2 128" xfId="12937"/>
    <cellStyle name="Normal 2 129" xfId="12938"/>
    <cellStyle name="Normal 2 13" xfId="12939"/>
    <cellStyle name="Normal 2 13 10" xfId="12940"/>
    <cellStyle name="Normal 2 13 10 2" xfId="12941"/>
    <cellStyle name="Normal 2 13 10 3" xfId="12942"/>
    <cellStyle name="Normal 2 13 11" xfId="12943"/>
    <cellStyle name="Normal 2 13 11 2" xfId="12944"/>
    <cellStyle name="Normal 2 13 11 3" xfId="12945"/>
    <cellStyle name="Normal 2 13 12" xfId="12946"/>
    <cellStyle name="Normal 2 13 12 2" xfId="12947"/>
    <cellStyle name="Normal 2 13 12 3" xfId="12948"/>
    <cellStyle name="Normal 2 13 13" xfId="12949"/>
    <cellStyle name="Normal 2 13 13 2" xfId="12950"/>
    <cellStyle name="Normal 2 13 13 3" xfId="12951"/>
    <cellStyle name="Normal 2 13 14" xfId="12952"/>
    <cellStyle name="Normal 2 13 14 2" xfId="12953"/>
    <cellStyle name="Normal 2 13 14 3" xfId="12954"/>
    <cellStyle name="Normal 2 13 15" xfId="12955"/>
    <cellStyle name="Normal 2 13 15 2" xfId="12956"/>
    <cellStyle name="Normal 2 13 15 3" xfId="12957"/>
    <cellStyle name="Normal 2 13 16" xfId="12958"/>
    <cellStyle name="Normal 2 13 16 2" xfId="12959"/>
    <cellStyle name="Normal 2 13 16 3" xfId="12960"/>
    <cellStyle name="Normal 2 13 17" xfId="12961"/>
    <cellStyle name="Normal 2 13 17 2" xfId="12962"/>
    <cellStyle name="Normal 2 13 17 3" xfId="12963"/>
    <cellStyle name="Normal 2 13 18" xfId="12964"/>
    <cellStyle name="Normal 2 13 18 2" xfId="12965"/>
    <cellStyle name="Normal 2 13 18 3" xfId="12966"/>
    <cellStyle name="Normal 2 13 19" xfId="12967"/>
    <cellStyle name="Normal 2 13 19 2" xfId="12968"/>
    <cellStyle name="Normal 2 13 19 3" xfId="12969"/>
    <cellStyle name="Normal 2 13 2" xfId="12970"/>
    <cellStyle name="Normal 2 13 2 2" xfId="12971"/>
    <cellStyle name="Normal 2 13 2 3" xfId="12972"/>
    <cellStyle name="Normal 2 13 20" xfId="12973"/>
    <cellStyle name="Normal 2 13 20 2" xfId="12974"/>
    <cellStyle name="Normal 2 13 20 3" xfId="12975"/>
    <cellStyle name="Normal 2 13 21" xfId="12976"/>
    <cellStyle name="Normal 2 13 21 2" xfId="12977"/>
    <cellStyle name="Normal 2 13 21 3" xfId="12978"/>
    <cellStyle name="Normal 2 13 22" xfId="12979"/>
    <cellStyle name="Normal 2 13 22 2" xfId="12980"/>
    <cellStyle name="Normal 2 13 22 3" xfId="12981"/>
    <cellStyle name="Normal 2 13 23" xfId="12982"/>
    <cellStyle name="Normal 2 13 23 2" xfId="12983"/>
    <cellStyle name="Normal 2 13 23 3" xfId="12984"/>
    <cellStyle name="Normal 2 13 24" xfId="12985"/>
    <cellStyle name="Normal 2 13 24 2" xfId="12986"/>
    <cellStyle name="Normal 2 13 24 3" xfId="12987"/>
    <cellStyle name="Normal 2 13 25" xfId="12988"/>
    <cellStyle name="Normal 2 13 25 2" xfId="12989"/>
    <cellStyle name="Normal 2 13 25 3" xfId="12990"/>
    <cellStyle name="Normal 2 13 26" xfId="12991"/>
    <cellStyle name="Normal 2 13 26 2" xfId="12992"/>
    <cellStyle name="Normal 2 13 26 3" xfId="12993"/>
    <cellStyle name="Normal 2 13 27" xfId="12994"/>
    <cellStyle name="Normal 2 13 27 2" xfId="12995"/>
    <cellStyle name="Normal 2 13 27 3" xfId="12996"/>
    <cellStyle name="Normal 2 13 28" xfId="12997"/>
    <cellStyle name="Normal 2 13 28 2" xfId="12998"/>
    <cellStyle name="Normal 2 13 28 3" xfId="12999"/>
    <cellStyle name="Normal 2 13 29" xfId="13000"/>
    <cellStyle name="Normal 2 13 29 2" xfId="13001"/>
    <cellStyle name="Normal 2 13 29 3" xfId="13002"/>
    <cellStyle name="Normal 2 13 3" xfId="13003"/>
    <cellStyle name="Normal 2 13 3 2" xfId="13004"/>
    <cellStyle name="Normal 2 13 3 3" xfId="13005"/>
    <cellStyle name="Normal 2 13 30" xfId="13006"/>
    <cellStyle name="Normal 2 13 30 2" xfId="13007"/>
    <cellStyle name="Normal 2 13 30 3" xfId="13008"/>
    <cellStyle name="Normal 2 13 31" xfId="13009"/>
    <cellStyle name="Normal 2 13 31 2" xfId="13010"/>
    <cellStyle name="Normal 2 13 31 3" xfId="13011"/>
    <cellStyle name="Normal 2 13 32" xfId="13012"/>
    <cellStyle name="Normal 2 13 32 2" xfId="13013"/>
    <cellStyle name="Normal 2 13 32 3" xfId="13014"/>
    <cellStyle name="Normal 2 13 33" xfId="13015"/>
    <cellStyle name="Normal 2 13 34" xfId="13016"/>
    <cellStyle name="Normal 2 13 34 2" xfId="13017"/>
    <cellStyle name="Normal 2 13 34 3" xfId="13018"/>
    <cellStyle name="Normal 2 13 35" xfId="13019"/>
    <cellStyle name="Normal 2 13 35 2" xfId="13020"/>
    <cellStyle name="Normal 2 13 35 3" xfId="13021"/>
    <cellStyle name="Normal 2 13 36" xfId="13022"/>
    <cellStyle name="Normal 2 13 36 2" xfId="13023"/>
    <cellStyle name="Normal 2 13 36 3" xfId="13024"/>
    <cellStyle name="Normal 2 13 37" xfId="13025"/>
    <cellStyle name="Normal 2 13 37 2" xfId="13026"/>
    <cellStyle name="Normal 2 13 37 3" xfId="13027"/>
    <cellStyle name="Normal 2 13 38" xfId="13028"/>
    <cellStyle name="Normal 2 13 38 2" xfId="13029"/>
    <cellStyle name="Normal 2 13 38 3" xfId="13030"/>
    <cellStyle name="Normal 2 13 4" xfId="13031"/>
    <cellStyle name="Normal 2 13 4 2" xfId="13032"/>
    <cellStyle name="Normal 2 13 4 3" xfId="13033"/>
    <cellStyle name="Normal 2 13 5" xfId="13034"/>
    <cellStyle name="Normal 2 13 5 2" xfId="13035"/>
    <cellStyle name="Normal 2 13 5 3" xfId="13036"/>
    <cellStyle name="Normal 2 13 6" xfId="13037"/>
    <cellStyle name="Normal 2 13 6 2" xfId="13038"/>
    <cellStyle name="Normal 2 13 6 3" xfId="13039"/>
    <cellStyle name="Normal 2 13 7" xfId="13040"/>
    <cellStyle name="Normal 2 13 7 2" xfId="13041"/>
    <cellStyle name="Normal 2 13 7 3" xfId="13042"/>
    <cellStyle name="Normal 2 13 8" xfId="13043"/>
    <cellStyle name="Normal 2 13 8 2" xfId="13044"/>
    <cellStyle name="Normal 2 13 8 3" xfId="13045"/>
    <cellStyle name="Normal 2 13 9" xfId="13046"/>
    <cellStyle name="Normal 2 13 9 2" xfId="13047"/>
    <cellStyle name="Normal 2 13 9 3" xfId="13048"/>
    <cellStyle name="Normal 2 130" xfId="13049"/>
    <cellStyle name="Normal 2 131" xfId="13050"/>
    <cellStyle name="Normal 2 131 2" xfId="13051"/>
    <cellStyle name="Normal 2 131 3" xfId="13052"/>
    <cellStyle name="Normal 2 132" xfId="13053"/>
    <cellStyle name="Normal 2 132 2" xfId="13054"/>
    <cellStyle name="Normal 2 132 3" xfId="13055"/>
    <cellStyle name="Normal 2 133" xfId="13056"/>
    <cellStyle name="Normal 2 133 2" xfId="13057"/>
    <cellStyle name="Normal 2 133 3" xfId="13058"/>
    <cellStyle name="Normal 2 134" xfId="13059"/>
    <cellStyle name="Normal 2 134 2" xfId="13060"/>
    <cellStyle name="Normal 2 134 3" xfId="13061"/>
    <cellStyle name="Normal 2 135" xfId="13062"/>
    <cellStyle name="Normal 2 135 2" xfId="13063"/>
    <cellStyle name="Normal 2 135 3" xfId="13064"/>
    <cellStyle name="Normal 2 136" xfId="13065"/>
    <cellStyle name="Normal 2 137" xfId="13066"/>
    <cellStyle name="Normal 2 138" xfId="13067"/>
    <cellStyle name="Normal 2 139" xfId="13068"/>
    <cellStyle name="Normal 2 14" xfId="13069"/>
    <cellStyle name="Normal 2 14 10" xfId="13070"/>
    <cellStyle name="Normal 2 14 10 2" xfId="13071"/>
    <cellStyle name="Normal 2 14 10 3" xfId="13072"/>
    <cellStyle name="Normal 2 14 11" xfId="13073"/>
    <cellStyle name="Normal 2 14 11 2" xfId="13074"/>
    <cellStyle name="Normal 2 14 11 3" xfId="13075"/>
    <cellStyle name="Normal 2 14 12" xfId="13076"/>
    <cellStyle name="Normal 2 14 12 2" xfId="13077"/>
    <cellStyle name="Normal 2 14 12 3" xfId="13078"/>
    <cellStyle name="Normal 2 14 13" xfId="13079"/>
    <cellStyle name="Normal 2 14 13 2" xfId="13080"/>
    <cellStyle name="Normal 2 14 13 3" xfId="13081"/>
    <cellStyle name="Normal 2 14 14" xfId="13082"/>
    <cellStyle name="Normal 2 14 14 2" xfId="13083"/>
    <cellStyle name="Normal 2 14 14 3" xfId="13084"/>
    <cellStyle name="Normal 2 14 15" xfId="13085"/>
    <cellStyle name="Normal 2 14 15 2" xfId="13086"/>
    <cellStyle name="Normal 2 14 15 3" xfId="13087"/>
    <cellStyle name="Normal 2 14 16" xfId="13088"/>
    <cellStyle name="Normal 2 14 16 2" xfId="13089"/>
    <cellStyle name="Normal 2 14 16 3" xfId="13090"/>
    <cellStyle name="Normal 2 14 17" xfId="13091"/>
    <cellStyle name="Normal 2 14 17 2" xfId="13092"/>
    <cellStyle name="Normal 2 14 17 3" xfId="13093"/>
    <cellStyle name="Normal 2 14 18" xfId="13094"/>
    <cellStyle name="Normal 2 14 18 2" xfId="13095"/>
    <cellStyle name="Normal 2 14 18 3" xfId="13096"/>
    <cellStyle name="Normal 2 14 19" xfId="13097"/>
    <cellStyle name="Normal 2 14 19 2" xfId="13098"/>
    <cellStyle name="Normal 2 14 19 3" xfId="13099"/>
    <cellStyle name="Normal 2 14 2" xfId="13100"/>
    <cellStyle name="Normal 2 14 2 2" xfId="13101"/>
    <cellStyle name="Normal 2 14 2 3" xfId="13102"/>
    <cellStyle name="Normal 2 14 20" xfId="13103"/>
    <cellStyle name="Normal 2 14 20 2" xfId="13104"/>
    <cellStyle name="Normal 2 14 20 3" xfId="13105"/>
    <cellStyle name="Normal 2 14 21" xfId="13106"/>
    <cellStyle name="Normal 2 14 21 2" xfId="13107"/>
    <cellStyle name="Normal 2 14 21 3" xfId="13108"/>
    <cellStyle name="Normal 2 14 22" xfId="13109"/>
    <cellStyle name="Normal 2 14 22 2" xfId="13110"/>
    <cellStyle name="Normal 2 14 22 3" xfId="13111"/>
    <cellStyle name="Normal 2 14 23" xfId="13112"/>
    <cellStyle name="Normal 2 14 23 2" xfId="13113"/>
    <cellStyle name="Normal 2 14 23 3" xfId="13114"/>
    <cellStyle name="Normal 2 14 24" xfId="13115"/>
    <cellStyle name="Normal 2 14 24 2" xfId="13116"/>
    <cellStyle name="Normal 2 14 24 3" xfId="13117"/>
    <cellStyle name="Normal 2 14 25" xfId="13118"/>
    <cellStyle name="Normal 2 14 25 2" xfId="13119"/>
    <cellStyle name="Normal 2 14 25 3" xfId="13120"/>
    <cellStyle name="Normal 2 14 26" xfId="13121"/>
    <cellStyle name="Normal 2 14 26 2" xfId="13122"/>
    <cellStyle name="Normal 2 14 26 3" xfId="13123"/>
    <cellStyle name="Normal 2 14 27" xfId="13124"/>
    <cellStyle name="Normal 2 14 27 2" xfId="13125"/>
    <cellStyle name="Normal 2 14 27 3" xfId="13126"/>
    <cellStyle name="Normal 2 14 28" xfId="13127"/>
    <cellStyle name="Normal 2 14 28 2" xfId="13128"/>
    <cellStyle name="Normal 2 14 28 3" xfId="13129"/>
    <cellStyle name="Normal 2 14 29" xfId="13130"/>
    <cellStyle name="Normal 2 14 29 2" xfId="13131"/>
    <cellStyle name="Normal 2 14 29 3" xfId="13132"/>
    <cellStyle name="Normal 2 14 3" xfId="13133"/>
    <cellStyle name="Normal 2 14 3 2" xfId="13134"/>
    <cellStyle name="Normal 2 14 3 3" xfId="13135"/>
    <cellStyle name="Normal 2 14 30" xfId="13136"/>
    <cellStyle name="Normal 2 14 30 2" xfId="13137"/>
    <cellStyle name="Normal 2 14 30 3" xfId="13138"/>
    <cellStyle name="Normal 2 14 31" xfId="13139"/>
    <cellStyle name="Normal 2 14 31 2" xfId="13140"/>
    <cellStyle name="Normal 2 14 31 3" xfId="13141"/>
    <cellStyle name="Normal 2 14 32" xfId="13142"/>
    <cellStyle name="Normal 2 14 32 2" xfId="13143"/>
    <cellStyle name="Normal 2 14 32 3" xfId="13144"/>
    <cellStyle name="Normal 2 14 33" xfId="13145"/>
    <cellStyle name="Normal 2 14 34" xfId="13146"/>
    <cellStyle name="Normal 2 14 34 2" xfId="13147"/>
    <cellStyle name="Normal 2 14 34 3" xfId="13148"/>
    <cellStyle name="Normal 2 14 35" xfId="13149"/>
    <cellStyle name="Normal 2 14 35 2" xfId="13150"/>
    <cellStyle name="Normal 2 14 35 3" xfId="13151"/>
    <cellStyle name="Normal 2 14 36" xfId="13152"/>
    <cellStyle name="Normal 2 14 36 2" xfId="13153"/>
    <cellStyle name="Normal 2 14 36 3" xfId="13154"/>
    <cellStyle name="Normal 2 14 37" xfId="13155"/>
    <cellStyle name="Normal 2 14 37 2" xfId="13156"/>
    <cellStyle name="Normal 2 14 37 3" xfId="13157"/>
    <cellStyle name="Normal 2 14 38" xfId="13158"/>
    <cellStyle name="Normal 2 14 38 2" xfId="13159"/>
    <cellStyle name="Normal 2 14 38 3" xfId="13160"/>
    <cellStyle name="Normal 2 14 4" xfId="13161"/>
    <cellStyle name="Normal 2 14 4 2" xfId="13162"/>
    <cellStyle name="Normal 2 14 4 3" xfId="13163"/>
    <cellStyle name="Normal 2 14 5" xfId="13164"/>
    <cellStyle name="Normal 2 14 5 2" xfId="13165"/>
    <cellStyle name="Normal 2 14 5 3" xfId="13166"/>
    <cellStyle name="Normal 2 14 6" xfId="13167"/>
    <cellStyle name="Normal 2 14 6 2" xfId="13168"/>
    <cellStyle name="Normal 2 14 6 3" xfId="13169"/>
    <cellStyle name="Normal 2 14 7" xfId="13170"/>
    <cellStyle name="Normal 2 14 7 2" xfId="13171"/>
    <cellStyle name="Normal 2 14 7 3" xfId="13172"/>
    <cellStyle name="Normal 2 14 8" xfId="13173"/>
    <cellStyle name="Normal 2 14 8 2" xfId="13174"/>
    <cellStyle name="Normal 2 14 8 3" xfId="13175"/>
    <cellStyle name="Normal 2 14 9" xfId="13176"/>
    <cellStyle name="Normal 2 14 9 2" xfId="13177"/>
    <cellStyle name="Normal 2 14 9 3" xfId="13178"/>
    <cellStyle name="Normal 2 140" xfId="13179"/>
    <cellStyle name="Normal 2 141" xfId="13180"/>
    <cellStyle name="Normal 2 142" xfId="13181"/>
    <cellStyle name="Normal 2 143" xfId="13182"/>
    <cellStyle name="Normal 2 144" xfId="13183"/>
    <cellStyle name="Normal 2 145" xfId="13184"/>
    <cellStyle name="Normal 2 146" xfId="13185"/>
    <cellStyle name="Normal 2 147" xfId="13186"/>
    <cellStyle name="Normal 2 148" xfId="30345"/>
    <cellStyle name="Normal 2 149" xfId="30794"/>
    <cellStyle name="Normal 2 15" xfId="13187"/>
    <cellStyle name="Normal 2 15 10" xfId="13188"/>
    <cellStyle name="Normal 2 15 10 2" xfId="13189"/>
    <cellStyle name="Normal 2 15 10 3" xfId="13190"/>
    <cellStyle name="Normal 2 15 11" xfId="13191"/>
    <cellStyle name="Normal 2 15 11 2" xfId="13192"/>
    <cellStyle name="Normal 2 15 11 3" xfId="13193"/>
    <cellStyle name="Normal 2 15 12" xfId="13194"/>
    <cellStyle name="Normal 2 15 12 2" xfId="13195"/>
    <cellStyle name="Normal 2 15 12 3" xfId="13196"/>
    <cellStyle name="Normal 2 15 13" xfId="13197"/>
    <cellStyle name="Normal 2 15 13 2" xfId="13198"/>
    <cellStyle name="Normal 2 15 13 3" xfId="13199"/>
    <cellStyle name="Normal 2 15 14" xfId="13200"/>
    <cellStyle name="Normal 2 15 14 2" xfId="13201"/>
    <cellStyle name="Normal 2 15 14 3" xfId="13202"/>
    <cellStyle name="Normal 2 15 15" xfId="13203"/>
    <cellStyle name="Normal 2 15 15 2" xfId="13204"/>
    <cellStyle name="Normal 2 15 15 3" xfId="13205"/>
    <cellStyle name="Normal 2 15 16" xfId="13206"/>
    <cellStyle name="Normal 2 15 16 2" xfId="13207"/>
    <cellStyle name="Normal 2 15 16 3" xfId="13208"/>
    <cellStyle name="Normal 2 15 17" xfId="13209"/>
    <cellStyle name="Normal 2 15 17 2" xfId="13210"/>
    <cellStyle name="Normal 2 15 17 3" xfId="13211"/>
    <cellStyle name="Normal 2 15 18" xfId="13212"/>
    <cellStyle name="Normal 2 15 18 2" xfId="13213"/>
    <cellStyle name="Normal 2 15 18 3" xfId="13214"/>
    <cellStyle name="Normal 2 15 19" xfId="13215"/>
    <cellStyle name="Normal 2 15 19 2" xfId="13216"/>
    <cellStyle name="Normal 2 15 19 3" xfId="13217"/>
    <cellStyle name="Normal 2 15 2" xfId="13218"/>
    <cellStyle name="Normal 2 15 2 2" xfId="13219"/>
    <cellStyle name="Normal 2 15 2 3" xfId="13220"/>
    <cellStyle name="Normal 2 15 20" xfId="13221"/>
    <cellStyle name="Normal 2 15 20 2" xfId="13222"/>
    <cellStyle name="Normal 2 15 20 3" xfId="13223"/>
    <cellStyle name="Normal 2 15 21" xfId="13224"/>
    <cellStyle name="Normal 2 15 21 2" xfId="13225"/>
    <cellStyle name="Normal 2 15 21 3" xfId="13226"/>
    <cellStyle name="Normal 2 15 22" xfId="13227"/>
    <cellStyle name="Normal 2 15 22 2" xfId="13228"/>
    <cellStyle name="Normal 2 15 22 3" xfId="13229"/>
    <cellStyle name="Normal 2 15 23" xfId="13230"/>
    <cellStyle name="Normal 2 15 23 2" xfId="13231"/>
    <cellStyle name="Normal 2 15 23 3" xfId="13232"/>
    <cellStyle name="Normal 2 15 24" xfId="13233"/>
    <cellStyle name="Normal 2 15 24 2" xfId="13234"/>
    <cellStyle name="Normal 2 15 24 3" xfId="13235"/>
    <cellStyle name="Normal 2 15 25" xfId="13236"/>
    <cellStyle name="Normal 2 15 25 2" xfId="13237"/>
    <cellStyle name="Normal 2 15 25 3" xfId="13238"/>
    <cellStyle name="Normal 2 15 26" xfId="13239"/>
    <cellStyle name="Normal 2 15 26 2" xfId="13240"/>
    <cellStyle name="Normal 2 15 26 3" xfId="13241"/>
    <cellStyle name="Normal 2 15 27" xfId="13242"/>
    <cellStyle name="Normal 2 15 27 2" xfId="13243"/>
    <cellStyle name="Normal 2 15 27 3" xfId="13244"/>
    <cellStyle name="Normal 2 15 28" xfId="13245"/>
    <cellStyle name="Normal 2 15 28 2" xfId="13246"/>
    <cellStyle name="Normal 2 15 28 3" xfId="13247"/>
    <cellStyle name="Normal 2 15 29" xfId="13248"/>
    <cellStyle name="Normal 2 15 29 2" xfId="13249"/>
    <cellStyle name="Normal 2 15 29 3" xfId="13250"/>
    <cellStyle name="Normal 2 15 3" xfId="13251"/>
    <cellStyle name="Normal 2 15 3 2" xfId="13252"/>
    <cellStyle name="Normal 2 15 3 3" xfId="13253"/>
    <cellStyle name="Normal 2 15 30" xfId="13254"/>
    <cellStyle name="Normal 2 15 30 2" xfId="13255"/>
    <cellStyle name="Normal 2 15 30 3" xfId="13256"/>
    <cellStyle name="Normal 2 15 31" xfId="13257"/>
    <cellStyle name="Normal 2 15 31 2" xfId="13258"/>
    <cellStyle name="Normal 2 15 31 3" xfId="13259"/>
    <cellStyle name="Normal 2 15 32" xfId="13260"/>
    <cellStyle name="Normal 2 15 32 2" xfId="13261"/>
    <cellStyle name="Normal 2 15 32 3" xfId="13262"/>
    <cellStyle name="Normal 2 15 33" xfId="13263"/>
    <cellStyle name="Normal 2 15 34" xfId="13264"/>
    <cellStyle name="Normal 2 15 34 2" xfId="13265"/>
    <cellStyle name="Normal 2 15 34 3" xfId="13266"/>
    <cellStyle name="Normal 2 15 35" xfId="13267"/>
    <cellStyle name="Normal 2 15 35 2" xfId="13268"/>
    <cellStyle name="Normal 2 15 35 3" xfId="13269"/>
    <cellStyle name="Normal 2 15 36" xfId="13270"/>
    <cellStyle name="Normal 2 15 36 2" xfId="13271"/>
    <cellStyle name="Normal 2 15 36 3" xfId="13272"/>
    <cellStyle name="Normal 2 15 37" xfId="13273"/>
    <cellStyle name="Normal 2 15 37 2" xfId="13274"/>
    <cellStyle name="Normal 2 15 37 3" xfId="13275"/>
    <cellStyle name="Normal 2 15 38" xfId="13276"/>
    <cellStyle name="Normal 2 15 38 2" xfId="13277"/>
    <cellStyle name="Normal 2 15 38 3" xfId="13278"/>
    <cellStyle name="Normal 2 15 4" xfId="13279"/>
    <cellStyle name="Normal 2 15 4 2" xfId="13280"/>
    <cellStyle name="Normal 2 15 4 3" xfId="13281"/>
    <cellStyle name="Normal 2 15 5" xfId="13282"/>
    <cellStyle name="Normal 2 15 5 2" xfId="13283"/>
    <cellStyle name="Normal 2 15 5 3" xfId="13284"/>
    <cellStyle name="Normal 2 15 6" xfId="13285"/>
    <cellStyle name="Normal 2 15 6 2" xfId="13286"/>
    <cellStyle name="Normal 2 15 6 3" xfId="13287"/>
    <cellStyle name="Normal 2 15 7" xfId="13288"/>
    <cellStyle name="Normal 2 15 7 2" xfId="13289"/>
    <cellStyle name="Normal 2 15 7 3" xfId="13290"/>
    <cellStyle name="Normal 2 15 8" xfId="13291"/>
    <cellStyle name="Normal 2 15 8 2" xfId="13292"/>
    <cellStyle name="Normal 2 15 8 3" xfId="13293"/>
    <cellStyle name="Normal 2 15 9" xfId="13294"/>
    <cellStyle name="Normal 2 15 9 2" xfId="13295"/>
    <cellStyle name="Normal 2 15 9 3" xfId="13296"/>
    <cellStyle name="Normal 2 16" xfId="13297"/>
    <cellStyle name="Normal 2 16 10" xfId="13298"/>
    <cellStyle name="Normal 2 16 10 2" xfId="13299"/>
    <cellStyle name="Normal 2 16 10 3" xfId="13300"/>
    <cellStyle name="Normal 2 16 11" xfId="13301"/>
    <cellStyle name="Normal 2 16 11 2" xfId="13302"/>
    <cellStyle name="Normal 2 16 11 3" xfId="13303"/>
    <cellStyle name="Normal 2 16 12" xfId="13304"/>
    <cellStyle name="Normal 2 16 12 2" xfId="13305"/>
    <cellStyle name="Normal 2 16 12 3" xfId="13306"/>
    <cellStyle name="Normal 2 16 13" xfId="13307"/>
    <cellStyle name="Normal 2 16 13 2" xfId="13308"/>
    <cellStyle name="Normal 2 16 13 3" xfId="13309"/>
    <cellStyle name="Normal 2 16 14" xfId="13310"/>
    <cellStyle name="Normal 2 16 14 2" xfId="13311"/>
    <cellStyle name="Normal 2 16 14 3" xfId="13312"/>
    <cellStyle name="Normal 2 16 15" xfId="13313"/>
    <cellStyle name="Normal 2 16 15 2" xfId="13314"/>
    <cellStyle name="Normal 2 16 15 3" xfId="13315"/>
    <cellStyle name="Normal 2 16 16" xfId="13316"/>
    <cellStyle name="Normal 2 16 16 2" xfId="13317"/>
    <cellStyle name="Normal 2 16 16 3" xfId="13318"/>
    <cellStyle name="Normal 2 16 17" xfId="13319"/>
    <cellStyle name="Normal 2 16 17 2" xfId="13320"/>
    <cellStyle name="Normal 2 16 17 3" xfId="13321"/>
    <cellStyle name="Normal 2 16 18" xfId="13322"/>
    <cellStyle name="Normal 2 16 18 2" xfId="13323"/>
    <cellStyle name="Normal 2 16 18 3" xfId="13324"/>
    <cellStyle name="Normal 2 16 19" xfId="13325"/>
    <cellStyle name="Normal 2 16 19 2" xfId="13326"/>
    <cellStyle name="Normal 2 16 19 3" xfId="13327"/>
    <cellStyle name="Normal 2 16 2" xfId="13328"/>
    <cellStyle name="Normal 2 16 2 2" xfId="13329"/>
    <cellStyle name="Normal 2 16 2 3" xfId="13330"/>
    <cellStyle name="Normal 2 16 20" xfId="13331"/>
    <cellStyle name="Normal 2 16 20 2" xfId="13332"/>
    <cellStyle name="Normal 2 16 20 3" xfId="13333"/>
    <cellStyle name="Normal 2 16 21" xfId="13334"/>
    <cellStyle name="Normal 2 16 21 2" xfId="13335"/>
    <cellStyle name="Normal 2 16 21 3" xfId="13336"/>
    <cellStyle name="Normal 2 16 22" xfId="13337"/>
    <cellStyle name="Normal 2 16 22 2" xfId="13338"/>
    <cellStyle name="Normal 2 16 22 3" xfId="13339"/>
    <cellStyle name="Normal 2 16 23" xfId="13340"/>
    <cellStyle name="Normal 2 16 23 2" xfId="13341"/>
    <cellStyle name="Normal 2 16 23 3" xfId="13342"/>
    <cellStyle name="Normal 2 16 24" xfId="13343"/>
    <cellStyle name="Normal 2 16 24 2" xfId="13344"/>
    <cellStyle name="Normal 2 16 24 3" xfId="13345"/>
    <cellStyle name="Normal 2 16 25" xfId="13346"/>
    <cellStyle name="Normal 2 16 25 2" xfId="13347"/>
    <cellStyle name="Normal 2 16 25 3" xfId="13348"/>
    <cellStyle name="Normal 2 16 26" xfId="13349"/>
    <cellStyle name="Normal 2 16 26 2" xfId="13350"/>
    <cellStyle name="Normal 2 16 26 3" xfId="13351"/>
    <cellStyle name="Normal 2 16 27" xfId="13352"/>
    <cellStyle name="Normal 2 16 27 2" xfId="13353"/>
    <cellStyle name="Normal 2 16 27 3" xfId="13354"/>
    <cellStyle name="Normal 2 16 28" xfId="13355"/>
    <cellStyle name="Normal 2 16 28 2" xfId="13356"/>
    <cellStyle name="Normal 2 16 28 3" xfId="13357"/>
    <cellStyle name="Normal 2 16 29" xfId="13358"/>
    <cellStyle name="Normal 2 16 29 2" xfId="13359"/>
    <cellStyle name="Normal 2 16 29 3" xfId="13360"/>
    <cellStyle name="Normal 2 16 3" xfId="13361"/>
    <cellStyle name="Normal 2 16 3 2" xfId="13362"/>
    <cellStyle name="Normal 2 16 3 3" xfId="13363"/>
    <cellStyle name="Normal 2 16 30" xfId="13364"/>
    <cellStyle name="Normal 2 16 30 2" xfId="13365"/>
    <cellStyle name="Normal 2 16 30 3" xfId="13366"/>
    <cellStyle name="Normal 2 16 31" xfId="13367"/>
    <cellStyle name="Normal 2 16 31 2" xfId="13368"/>
    <cellStyle name="Normal 2 16 31 3" xfId="13369"/>
    <cellStyle name="Normal 2 16 32" xfId="13370"/>
    <cellStyle name="Normal 2 16 32 2" xfId="13371"/>
    <cellStyle name="Normal 2 16 32 3" xfId="13372"/>
    <cellStyle name="Normal 2 16 33" xfId="13373"/>
    <cellStyle name="Normal 2 16 34" xfId="13374"/>
    <cellStyle name="Normal 2 16 34 2" xfId="13375"/>
    <cellStyle name="Normal 2 16 34 3" xfId="13376"/>
    <cellStyle name="Normal 2 16 35" xfId="13377"/>
    <cellStyle name="Normal 2 16 35 2" xfId="13378"/>
    <cellStyle name="Normal 2 16 35 3" xfId="13379"/>
    <cellStyle name="Normal 2 16 36" xfId="13380"/>
    <cellStyle name="Normal 2 16 36 2" xfId="13381"/>
    <cellStyle name="Normal 2 16 36 3" xfId="13382"/>
    <cellStyle name="Normal 2 16 37" xfId="13383"/>
    <cellStyle name="Normal 2 16 37 2" xfId="13384"/>
    <cellStyle name="Normal 2 16 37 3" xfId="13385"/>
    <cellStyle name="Normal 2 16 38" xfId="13386"/>
    <cellStyle name="Normal 2 16 38 2" xfId="13387"/>
    <cellStyle name="Normal 2 16 38 3" xfId="13388"/>
    <cellStyle name="Normal 2 16 4" xfId="13389"/>
    <cellStyle name="Normal 2 16 4 2" xfId="13390"/>
    <cellStyle name="Normal 2 16 4 3" xfId="13391"/>
    <cellStyle name="Normal 2 16 5" xfId="13392"/>
    <cellStyle name="Normal 2 16 5 2" xfId="13393"/>
    <cellStyle name="Normal 2 16 5 3" xfId="13394"/>
    <cellStyle name="Normal 2 16 6" xfId="13395"/>
    <cellStyle name="Normal 2 16 6 2" xfId="13396"/>
    <cellStyle name="Normal 2 16 6 3" xfId="13397"/>
    <cellStyle name="Normal 2 16 7" xfId="13398"/>
    <cellStyle name="Normal 2 16 7 2" xfId="13399"/>
    <cellStyle name="Normal 2 16 7 3" xfId="13400"/>
    <cellStyle name="Normal 2 16 8" xfId="13401"/>
    <cellStyle name="Normal 2 16 8 2" xfId="13402"/>
    <cellStyle name="Normal 2 16 8 3" xfId="13403"/>
    <cellStyle name="Normal 2 16 9" xfId="13404"/>
    <cellStyle name="Normal 2 16 9 2" xfId="13405"/>
    <cellStyle name="Normal 2 16 9 3" xfId="13406"/>
    <cellStyle name="Normal 2 17" xfId="13407"/>
    <cellStyle name="Normal 2 17 10" xfId="13408"/>
    <cellStyle name="Normal 2 17 10 2" xfId="13409"/>
    <cellStyle name="Normal 2 17 10 3" xfId="13410"/>
    <cellStyle name="Normal 2 17 11" xfId="13411"/>
    <cellStyle name="Normal 2 17 11 2" xfId="13412"/>
    <cellStyle name="Normal 2 17 11 3" xfId="13413"/>
    <cellStyle name="Normal 2 17 12" xfId="13414"/>
    <cellStyle name="Normal 2 17 12 2" xfId="13415"/>
    <cellStyle name="Normal 2 17 12 3" xfId="13416"/>
    <cellStyle name="Normal 2 17 13" xfId="13417"/>
    <cellStyle name="Normal 2 17 13 2" xfId="13418"/>
    <cellStyle name="Normal 2 17 13 3" xfId="13419"/>
    <cellStyle name="Normal 2 17 14" xfId="13420"/>
    <cellStyle name="Normal 2 17 14 2" xfId="13421"/>
    <cellStyle name="Normal 2 17 14 3" xfId="13422"/>
    <cellStyle name="Normal 2 17 15" xfId="13423"/>
    <cellStyle name="Normal 2 17 15 2" xfId="13424"/>
    <cellStyle name="Normal 2 17 15 3" xfId="13425"/>
    <cellStyle name="Normal 2 17 16" xfId="13426"/>
    <cellStyle name="Normal 2 17 16 2" xfId="13427"/>
    <cellStyle name="Normal 2 17 16 3" xfId="13428"/>
    <cellStyle name="Normal 2 17 17" xfId="13429"/>
    <cellStyle name="Normal 2 17 17 2" xfId="13430"/>
    <cellStyle name="Normal 2 17 17 3" xfId="13431"/>
    <cellStyle name="Normal 2 17 18" xfId="13432"/>
    <cellStyle name="Normal 2 17 18 2" xfId="13433"/>
    <cellStyle name="Normal 2 17 18 3" xfId="13434"/>
    <cellStyle name="Normal 2 17 19" xfId="13435"/>
    <cellStyle name="Normal 2 17 19 2" xfId="13436"/>
    <cellStyle name="Normal 2 17 19 3" xfId="13437"/>
    <cellStyle name="Normal 2 17 2" xfId="13438"/>
    <cellStyle name="Normal 2 17 2 2" xfId="13439"/>
    <cellStyle name="Normal 2 17 2 3" xfId="13440"/>
    <cellStyle name="Normal 2 17 20" xfId="13441"/>
    <cellStyle name="Normal 2 17 20 2" xfId="13442"/>
    <cellStyle name="Normal 2 17 20 3" xfId="13443"/>
    <cellStyle name="Normal 2 17 21" xfId="13444"/>
    <cellStyle name="Normal 2 17 21 2" xfId="13445"/>
    <cellStyle name="Normal 2 17 21 3" xfId="13446"/>
    <cellStyle name="Normal 2 17 22" xfId="13447"/>
    <cellStyle name="Normal 2 17 22 2" xfId="13448"/>
    <cellStyle name="Normal 2 17 22 3" xfId="13449"/>
    <cellStyle name="Normal 2 17 23" xfId="13450"/>
    <cellStyle name="Normal 2 17 23 2" xfId="13451"/>
    <cellStyle name="Normal 2 17 23 3" xfId="13452"/>
    <cellStyle name="Normal 2 17 24" xfId="13453"/>
    <cellStyle name="Normal 2 17 24 2" xfId="13454"/>
    <cellStyle name="Normal 2 17 24 3" xfId="13455"/>
    <cellStyle name="Normal 2 17 25" xfId="13456"/>
    <cellStyle name="Normal 2 17 25 2" xfId="13457"/>
    <cellStyle name="Normal 2 17 25 3" xfId="13458"/>
    <cellStyle name="Normal 2 17 26" xfId="13459"/>
    <cellStyle name="Normal 2 17 26 2" xfId="13460"/>
    <cellStyle name="Normal 2 17 26 3" xfId="13461"/>
    <cellStyle name="Normal 2 17 27" xfId="13462"/>
    <cellStyle name="Normal 2 17 27 2" xfId="13463"/>
    <cellStyle name="Normal 2 17 27 3" xfId="13464"/>
    <cellStyle name="Normal 2 17 28" xfId="13465"/>
    <cellStyle name="Normal 2 17 28 2" xfId="13466"/>
    <cellStyle name="Normal 2 17 28 3" xfId="13467"/>
    <cellStyle name="Normal 2 17 29" xfId="13468"/>
    <cellStyle name="Normal 2 17 29 2" xfId="13469"/>
    <cellStyle name="Normal 2 17 29 3" xfId="13470"/>
    <cellStyle name="Normal 2 17 3" xfId="13471"/>
    <cellStyle name="Normal 2 17 3 2" xfId="13472"/>
    <cellStyle name="Normal 2 17 3 3" xfId="13473"/>
    <cellStyle name="Normal 2 17 30" xfId="13474"/>
    <cellStyle name="Normal 2 17 30 2" xfId="13475"/>
    <cellStyle name="Normal 2 17 30 3" xfId="13476"/>
    <cellStyle name="Normal 2 17 31" xfId="13477"/>
    <cellStyle name="Normal 2 17 31 2" xfId="13478"/>
    <cellStyle name="Normal 2 17 31 3" xfId="13479"/>
    <cellStyle name="Normal 2 17 32" xfId="13480"/>
    <cellStyle name="Normal 2 17 32 2" xfId="13481"/>
    <cellStyle name="Normal 2 17 32 3" xfId="13482"/>
    <cellStyle name="Normal 2 17 33" xfId="13483"/>
    <cellStyle name="Normal 2 17 34" xfId="13484"/>
    <cellStyle name="Normal 2 17 34 2" xfId="13485"/>
    <cellStyle name="Normal 2 17 34 3" xfId="13486"/>
    <cellStyle name="Normal 2 17 35" xfId="13487"/>
    <cellStyle name="Normal 2 17 35 2" xfId="13488"/>
    <cellStyle name="Normal 2 17 35 3" xfId="13489"/>
    <cellStyle name="Normal 2 17 36" xfId="13490"/>
    <cellStyle name="Normal 2 17 36 2" xfId="13491"/>
    <cellStyle name="Normal 2 17 36 3" xfId="13492"/>
    <cellStyle name="Normal 2 17 37" xfId="13493"/>
    <cellStyle name="Normal 2 17 37 2" xfId="13494"/>
    <cellStyle name="Normal 2 17 37 3" xfId="13495"/>
    <cellStyle name="Normal 2 17 38" xfId="13496"/>
    <cellStyle name="Normal 2 17 38 2" xfId="13497"/>
    <cellStyle name="Normal 2 17 38 3" xfId="13498"/>
    <cellStyle name="Normal 2 17 39" xfId="30346"/>
    <cellStyle name="Normal 2 17 4" xfId="13499"/>
    <cellStyle name="Normal 2 17 4 2" xfId="13500"/>
    <cellStyle name="Normal 2 17 4 3" xfId="13501"/>
    <cellStyle name="Normal 2 17 5" xfId="13502"/>
    <cellStyle name="Normal 2 17 5 2" xfId="13503"/>
    <cellStyle name="Normal 2 17 5 3" xfId="13504"/>
    <cellStyle name="Normal 2 17 6" xfId="13505"/>
    <cellStyle name="Normal 2 17 6 2" xfId="13506"/>
    <cellStyle name="Normal 2 17 6 3" xfId="13507"/>
    <cellStyle name="Normal 2 17 7" xfId="13508"/>
    <cellStyle name="Normal 2 17 7 2" xfId="13509"/>
    <cellStyle name="Normal 2 17 7 3" xfId="13510"/>
    <cellStyle name="Normal 2 17 8" xfId="13511"/>
    <cellStyle name="Normal 2 17 8 2" xfId="13512"/>
    <cellStyle name="Normal 2 17 8 3" xfId="13513"/>
    <cellStyle name="Normal 2 17 9" xfId="13514"/>
    <cellStyle name="Normal 2 17 9 2" xfId="13515"/>
    <cellStyle name="Normal 2 17 9 3" xfId="13516"/>
    <cellStyle name="Normal 2 18" xfId="13517"/>
    <cellStyle name="Normal 2 18 10" xfId="13518"/>
    <cellStyle name="Normal 2 18 10 2" xfId="13519"/>
    <cellStyle name="Normal 2 18 10 3" xfId="13520"/>
    <cellStyle name="Normal 2 18 11" xfId="13521"/>
    <cellStyle name="Normal 2 18 11 2" xfId="13522"/>
    <cellStyle name="Normal 2 18 11 3" xfId="13523"/>
    <cellStyle name="Normal 2 18 12" xfId="13524"/>
    <cellStyle name="Normal 2 18 12 2" xfId="13525"/>
    <cellStyle name="Normal 2 18 12 3" xfId="13526"/>
    <cellStyle name="Normal 2 18 13" xfId="13527"/>
    <cellStyle name="Normal 2 18 13 2" xfId="13528"/>
    <cellStyle name="Normal 2 18 13 3" xfId="13529"/>
    <cellStyle name="Normal 2 18 14" xfId="13530"/>
    <cellStyle name="Normal 2 18 14 2" xfId="13531"/>
    <cellStyle name="Normal 2 18 14 3" xfId="13532"/>
    <cellStyle name="Normal 2 18 15" xfId="13533"/>
    <cellStyle name="Normal 2 18 15 2" xfId="13534"/>
    <cellStyle name="Normal 2 18 15 3" xfId="13535"/>
    <cellStyle name="Normal 2 18 16" xfId="13536"/>
    <cellStyle name="Normal 2 18 16 2" xfId="13537"/>
    <cellStyle name="Normal 2 18 16 3" xfId="13538"/>
    <cellStyle name="Normal 2 18 17" xfId="13539"/>
    <cellStyle name="Normal 2 18 17 2" xfId="13540"/>
    <cellStyle name="Normal 2 18 17 3" xfId="13541"/>
    <cellStyle name="Normal 2 18 18" xfId="13542"/>
    <cellStyle name="Normal 2 18 18 2" xfId="13543"/>
    <cellStyle name="Normal 2 18 18 3" xfId="13544"/>
    <cellStyle name="Normal 2 18 19" xfId="13545"/>
    <cellStyle name="Normal 2 18 19 2" xfId="13546"/>
    <cellStyle name="Normal 2 18 19 3" xfId="13547"/>
    <cellStyle name="Normal 2 18 2" xfId="13548"/>
    <cellStyle name="Normal 2 18 2 2" xfId="13549"/>
    <cellStyle name="Normal 2 18 2 3" xfId="13550"/>
    <cellStyle name="Normal 2 18 20" xfId="13551"/>
    <cellStyle name="Normal 2 18 20 2" xfId="13552"/>
    <cellStyle name="Normal 2 18 20 3" xfId="13553"/>
    <cellStyle name="Normal 2 18 21" xfId="13554"/>
    <cellStyle name="Normal 2 18 21 2" xfId="13555"/>
    <cellStyle name="Normal 2 18 21 3" xfId="13556"/>
    <cellStyle name="Normal 2 18 22" xfId="13557"/>
    <cellStyle name="Normal 2 18 22 2" xfId="13558"/>
    <cellStyle name="Normal 2 18 22 3" xfId="13559"/>
    <cellStyle name="Normal 2 18 23" xfId="13560"/>
    <cellStyle name="Normal 2 18 23 2" xfId="13561"/>
    <cellStyle name="Normal 2 18 23 3" xfId="13562"/>
    <cellStyle name="Normal 2 18 24" xfId="13563"/>
    <cellStyle name="Normal 2 18 24 2" xfId="13564"/>
    <cellStyle name="Normal 2 18 24 3" xfId="13565"/>
    <cellStyle name="Normal 2 18 25" xfId="13566"/>
    <cellStyle name="Normal 2 18 25 2" xfId="13567"/>
    <cellStyle name="Normal 2 18 25 3" xfId="13568"/>
    <cellStyle name="Normal 2 18 26" xfId="13569"/>
    <cellStyle name="Normal 2 18 26 2" xfId="13570"/>
    <cellStyle name="Normal 2 18 26 3" xfId="13571"/>
    <cellStyle name="Normal 2 18 27" xfId="13572"/>
    <cellStyle name="Normal 2 18 27 2" xfId="13573"/>
    <cellStyle name="Normal 2 18 27 3" xfId="13574"/>
    <cellStyle name="Normal 2 18 28" xfId="13575"/>
    <cellStyle name="Normal 2 18 28 2" xfId="13576"/>
    <cellStyle name="Normal 2 18 28 3" xfId="13577"/>
    <cellStyle name="Normal 2 18 29" xfId="13578"/>
    <cellStyle name="Normal 2 18 29 2" xfId="13579"/>
    <cellStyle name="Normal 2 18 29 3" xfId="13580"/>
    <cellStyle name="Normal 2 18 3" xfId="13581"/>
    <cellStyle name="Normal 2 18 3 2" xfId="13582"/>
    <cellStyle name="Normal 2 18 3 3" xfId="13583"/>
    <cellStyle name="Normal 2 18 30" xfId="13584"/>
    <cellStyle name="Normal 2 18 30 2" xfId="13585"/>
    <cellStyle name="Normal 2 18 30 3" xfId="13586"/>
    <cellStyle name="Normal 2 18 31" xfId="13587"/>
    <cellStyle name="Normal 2 18 31 2" xfId="13588"/>
    <cellStyle name="Normal 2 18 31 3" xfId="13589"/>
    <cellStyle name="Normal 2 18 32" xfId="13590"/>
    <cellStyle name="Normal 2 18 32 2" xfId="13591"/>
    <cellStyle name="Normal 2 18 32 3" xfId="13592"/>
    <cellStyle name="Normal 2 18 33" xfId="13593"/>
    <cellStyle name="Normal 2 18 34" xfId="13594"/>
    <cellStyle name="Normal 2 18 34 2" xfId="13595"/>
    <cellStyle name="Normal 2 18 34 3" xfId="13596"/>
    <cellStyle name="Normal 2 18 35" xfId="13597"/>
    <cellStyle name="Normal 2 18 35 2" xfId="13598"/>
    <cellStyle name="Normal 2 18 35 3" xfId="13599"/>
    <cellStyle name="Normal 2 18 36" xfId="13600"/>
    <cellStyle name="Normal 2 18 36 2" xfId="13601"/>
    <cellStyle name="Normal 2 18 36 3" xfId="13602"/>
    <cellStyle name="Normal 2 18 37" xfId="13603"/>
    <cellStyle name="Normal 2 18 37 2" xfId="13604"/>
    <cellStyle name="Normal 2 18 37 3" xfId="13605"/>
    <cellStyle name="Normal 2 18 38" xfId="13606"/>
    <cellStyle name="Normal 2 18 38 2" xfId="13607"/>
    <cellStyle name="Normal 2 18 38 3" xfId="13608"/>
    <cellStyle name="Normal 2 18 4" xfId="13609"/>
    <cellStyle name="Normal 2 18 4 2" xfId="13610"/>
    <cellStyle name="Normal 2 18 4 3" xfId="13611"/>
    <cellStyle name="Normal 2 18 5" xfId="13612"/>
    <cellStyle name="Normal 2 18 5 2" xfId="13613"/>
    <cellStyle name="Normal 2 18 5 3" xfId="13614"/>
    <cellStyle name="Normal 2 18 6" xfId="13615"/>
    <cellStyle name="Normal 2 18 6 2" xfId="13616"/>
    <cellStyle name="Normal 2 18 6 3" xfId="13617"/>
    <cellStyle name="Normal 2 18 7" xfId="13618"/>
    <cellStyle name="Normal 2 18 7 2" xfId="13619"/>
    <cellStyle name="Normal 2 18 7 3" xfId="13620"/>
    <cellStyle name="Normal 2 18 8" xfId="13621"/>
    <cellStyle name="Normal 2 18 8 2" xfId="13622"/>
    <cellStyle name="Normal 2 18 8 3" xfId="13623"/>
    <cellStyle name="Normal 2 18 9" xfId="13624"/>
    <cellStyle name="Normal 2 18 9 2" xfId="13625"/>
    <cellStyle name="Normal 2 18 9 3" xfId="13626"/>
    <cellStyle name="Normal 2 19" xfId="13627"/>
    <cellStyle name="Normal 2 19 10" xfId="13628"/>
    <cellStyle name="Normal 2 19 10 2" xfId="13629"/>
    <cellStyle name="Normal 2 19 10 3" xfId="13630"/>
    <cellStyle name="Normal 2 19 11" xfId="13631"/>
    <cellStyle name="Normal 2 19 11 2" xfId="13632"/>
    <cellStyle name="Normal 2 19 11 3" xfId="13633"/>
    <cellStyle name="Normal 2 19 12" xfId="13634"/>
    <cellStyle name="Normal 2 19 12 2" xfId="13635"/>
    <cellStyle name="Normal 2 19 12 3" xfId="13636"/>
    <cellStyle name="Normal 2 19 13" xfId="13637"/>
    <cellStyle name="Normal 2 19 13 2" xfId="13638"/>
    <cellStyle name="Normal 2 19 13 3" xfId="13639"/>
    <cellStyle name="Normal 2 19 14" xfId="13640"/>
    <cellStyle name="Normal 2 19 14 2" xfId="13641"/>
    <cellStyle name="Normal 2 19 14 3" xfId="13642"/>
    <cellStyle name="Normal 2 19 15" xfId="13643"/>
    <cellStyle name="Normal 2 19 15 2" xfId="13644"/>
    <cellStyle name="Normal 2 19 15 3" xfId="13645"/>
    <cellStyle name="Normal 2 19 16" xfId="13646"/>
    <cellStyle name="Normal 2 19 16 2" xfId="13647"/>
    <cellStyle name="Normal 2 19 16 3" xfId="13648"/>
    <cellStyle name="Normal 2 19 17" xfId="13649"/>
    <cellStyle name="Normal 2 19 17 2" xfId="13650"/>
    <cellStyle name="Normal 2 19 17 3" xfId="13651"/>
    <cellStyle name="Normal 2 19 18" xfId="13652"/>
    <cellStyle name="Normal 2 19 18 2" xfId="13653"/>
    <cellStyle name="Normal 2 19 18 3" xfId="13654"/>
    <cellStyle name="Normal 2 19 19" xfId="13655"/>
    <cellStyle name="Normal 2 19 19 2" xfId="13656"/>
    <cellStyle name="Normal 2 19 19 3" xfId="13657"/>
    <cellStyle name="Normal 2 19 2" xfId="13658"/>
    <cellStyle name="Normal 2 19 2 2" xfId="13659"/>
    <cellStyle name="Normal 2 19 2 3" xfId="13660"/>
    <cellStyle name="Normal 2 19 20" xfId="13661"/>
    <cellStyle name="Normal 2 19 20 2" xfId="13662"/>
    <cellStyle name="Normal 2 19 20 3" xfId="13663"/>
    <cellStyle name="Normal 2 19 21" xfId="13664"/>
    <cellStyle name="Normal 2 19 21 2" xfId="13665"/>
    <cellStyle name="Normal 2 19 21 3" xfId="13666"/>
    <cellStyle name="Normal 2 19 22" xfId="13667"/>
    <cellStyle name="Normal 2 19 22 2" xfId="13668"/>
    <cellStyle name="Normal 2 19 22 3" xfId="13669"/>
    <cellStyle name="Normal 2 19 23" xfId="13670"/>
    <cellStyle name="Normal 2 19 23 2" xfId="13671"/>
    <cellStyle name="Normal 2 19 23 3" xfId="13672"/>
    <cellStyle name="Normal 2 19 24" xfId="13673"/>
    <cellStyle name="Normal 2 19 24 2" xfId="13674"/>
    <cellStyle name="Normal 2 19 24 3" xfId="13675"/>
    <cellStyle name="Normal 2 19 25" xfId="13676"/>
    <cellStyle name="Normal 2 19 25 2" xfId="13677"/>
    <cellStyle name="Normal 2 19 25 3" xfId="13678"/>
    <cellStyle name="Normal 2 19 26" xfId="13679"/>
    <cellStyle name="Normal 2 19 26 2" xfId="13680"/>
    <cellStyle name="Normal 2 19 26 3" xfId="13681"/>
    <cellStyle name="Normal 2 19 27" xfId="13682"/>
    <cellStyle name="Normal 2 19 27 2" xfId="13683"/>
    <cellStyle name="Normal 2 19 27 3" xfId="13684"/>
    <cellStyle name="Normal 2 19 28" xfId="13685"/>
    <cellStyle name="Normal 2 19 28 2" xfId="13686"/>
    <cellStyle name="Normal 2 19 28 3" xfId="13687"/>
    <cellStyle name="Normal 2 19 29" xfId="13688"/>
    <cellStyle name="Normal 2 19 29 2" xfId="13689"/>
    <cellStyle name="Normal 2 19 29 3" xfId="13690"/>
    <cellStyle name="Normal 2 19 3" xfId="13691"/>
    <cellStyle name="Normal 2 19 3 2" xfId="13692"/>
    <cellStyle name="Normal 2 19 3 3" xfId="13693"/>
    <cellStyle name="Normal 2 19 30" xfId="13694"/>
    <cellStyle name="Normal 2 19 30 2" xfId="13695"/>
    <cellStyle name="Normal 2 19 30 3" xfId="13696"/>
    <cellStyle name="Normal 2 19 31" xfId="13697"/>
    <cellStyle name="Normal 2 19 31 2" xfId="13698"/>
    <cellStyle name="Normal 2 19 31 3" xfId="13699"/>
    <cellStyle name="Normal 2 19 32" xfId="13700"/>
    <cellStyle name="Normal 2 19 32 2" xfId="13701"/>
    <cellStyle name="Normal 2 19 32 3" xfId="13702"/>
    <cellStyle name="Normal 2 19 33" xfId="13703"/>
    <cellStyle name="Normal 2 19 34" xfId="13704"/>
    <cellStyle name="Normal 2 19 34 2" xfId="13705"/>
    <cellStyle name="Normal 2 19 34 3" xfId="13706"/>
    <cellStyle name="Normal 2 19 35" xfId="13707"/>
    <cellStyle name="Normal 2 19 35 2" xfId="13708"/>
    <cellStyle name="Normal 2 19 35 3" xfId="13709"/>
    <cellStyle name="Normal 2 19 36" xfId="13710"/>
    <cellStyle name="Normal 2 19 36 2" xfId="13711"/>
    <cellStyle name="Normal 2 19 36 3" xfId="13712"/>
    <cellStyle name="Normal 2 19 37" xfId="13713"/>
    <cellStyle name="Normal 2 19 37 2" xfId="13714"/>
    <cellStyle name="Normal 2 19 37 3" xfId="13715"/>
    <cellStyle name="Normal 2 19 38" xfId="13716"/>
    <cellStyle name="Normal 2 19 38 2" xfId="13717"/>
    <cellStyle name="Normal 2 19 38 3" xfId="13718"/>
    <cellStyle name="Normal 2 19 4" xfId="13719"/>
    <cellStyle name="Normal 2 19 4 2" xfId="13720"/>
    <cellStyle name="Normal 2 19 4 3" xfId="13721"/>
    <cellStyle name="Normal 2 19 5" xfId="13722"/>
    <cellStyle name="Normal 2 19 5 2" xfId="13723"/>
    <cellStyle name="Normal 2 19 5 3" xfId="13724"/>
    <cellStyle name="Normal 2 19 6" xfId="13725"/>
    <cellStyle name="Normal 2 19 6 2" xfId="13726"/>
    <cellStyle name="Normal 2 19 6 3" xfId="13727"/>
    <cellStyle name="Normal 2 19 7" xfId="13728"/>
    <cellStyle name="Normal 2 19 7 2" xfId="13729"/>
    <cellStyle name="Normal 2 19 7 3" xfId="13730"/>
    <cellStyle name="Normal 2 19 8" xfId="13731"/>
    <cellStyle name="Normal 2 19 8 2" xfId="13732"/>
    <cellStyle name="Normal 2 19 8 3" xfId="13733"/>
    <cellStyle name="Normal 2 19 9" xfId="13734"/>
    <cellStyle name="Normal 2 19 9 2" xfId="13735"/>
    <cellStyle name="Normal 2 19 9 3" xfId="13736"/>
    <cellStyle name="Normal 2 2" xfId="13737"/>
    <cellStyle name="Normal 2 2 10" xfId="13738"/>
    <cellStyle name="Normal 2 2 10 2" xfId="13739"/>
    <cellStyle name="Normal 2 2 10 3" xfId="13740"/>
    <cellStyle name="Normal 2 2 10 4" xfId="13741"/>
    <cellStyle name="Normal 2 2 11" xfId="13742"/>
    <cellStyle name="Normal 2 2 12" xfId="13743"/>
    <cellStyle name="Normal 2 2 13" xfId="13744"/>
    <cellStyle name="Normal 2 2 14" xfId="13745"/>
    <cellStyle name="Normal 2 2 15" xfId="13746"/>
    <cellStyle name="Normal 2 2 16" xfId="13747"/>
    <cellStyle name="Normal 2 2 17" xfId="13748"/>
    <cellStyle name="Normal 2 2 18" xfId="13749"/>
    <cellStyle name="Normal 2 2 19" xfId="13750"/>
    <cellStyle name="Normal 2 2 2" xfId="13751"/>
    <cellStyle name="Normal 2 2 2 2" xfId="13752"/>
    <cellStyle name="Normal 2 2 2 2 2" xfId="13753"/>
    <cellStyle name="Normal 2 2 2 2 2 2" xfId="13754"/>
    <cellStyle name="Normal 2 2 2 2 3" xfId="13755"/>
    <cellStyle name="Normal 2 2 2 2 4" xfId="13756"/>
    <cellStyle name="Normal 2 2 2 3" xfId="13757"/>
    <cellStyle name="Normal 2 2 2 4" xfId="13758"/>
    <cellStyle name="Normal 2 2 2 5" xfId="13759"/>
    <cellStyle name="Normal 2 2 20" xfId="13760"/>
    <cellStyle name="Normal 2 2 21" xfId="13761"/>
    <cellStyle name="Normal 2 2 22" xfId="13762"/>
    <cellStyle name="Normal 2 2 23" xfId="13763"/>
    <cellStyle name="Normal 2 2 23 10" xfId="13764"/>
    <cellStyle name="Normal 2 2 23 11" xfId="13765"/>
    <cellStyle name="Normal 2 2 23 12" xfId="13766"/>
    <cellStyle name="Normal 2 2 23 2" xfId="13767"/>
    <cellStyle name="Normal 2 2 23 2 2" xfId="13768"/>
    <cellStyle name="Normal 2 2 23 3" xfId="13769"/>
    <cellStyle name="Normal 2 2 23 4" xfId="13770"/>
    <cellStyle name="Normal 2 2 23 5" xfId="13771"/>
    <cellStyle name="Normal 2 2 23 6" xfId="13772"/>
    <cellStyle name="Normal 2 2 23 7" xfId="13773"/>
    <cellStyle name="Normal 2 2 23 8" xfId="13774"/>
    <cellStyle name="Normal 2 2 23 9" xfId="13775"/>
    <cellStyle name="Normal 2 2 24" xfId="13776"/>
    <cellStyle name="Normal 2 2 24 2" xfId="13777"/>
    <cellStyle name="Normal 2 2 24 3" xfId="13778"/>
    <cellStyle name="Normal 2 2 24 4" xfId="13779"/>
    <cellStyle name="Normal 2 2 24 5" xfId="13780"/>
    <cellStyle name="Normal 2 2 24 6" xfId="13781"/>
    <cellStyle name="Normal 2 2 24 7" xfId="13782"/>
    <cellStyle name="Normal 2 2 25" xfId="13783"/>
    <cellStyle name="Normal 2 2 25 2" xfId="13784"/>
    <cellStyle name="Normal 2 2 25 3" xfId="13785"/>
    <cellStyle name="Normal 2 2 25 4" xfId="13786"/>
    <cellStyle name="Normal 2 2 25 5" xfId="13787"/>
    <cellStyle name="Normal 2 2 25 6" xfId="13788"/>
    <cellStyle name="Normal 2 2 25 7" xfId="13789"/>
    <cellStyle name="Normal 2 2 26" xfId="13790"/>
    <cellStyle name="Normal 2 2 26 2" xfId="13791"/>
    <cellStyle name="Normal 2 2 26 3" xfId="13792"/>
    <cellStyle name="Normal 2 2 26 4" xfId="13793"/>
    <cellStyle name="Normal 2 2 26 5" xfId="13794"/>
    <cellStyle name="Normal 2 2 26 6" xfId="13795"/>
    <cellStyle name="Normal 2 2 26 7" xfId="13796"/>
    <cellStyle name="Normal 2 2 27" xfId="13797"/>
    <cellStyle name="Normal 2 2 27 2" xfId="13798"/>
    <cellStyle name="Normal 2 2 27 3" xfId="13799"/>
    <cellStyle name="Normal 2 2 27 4" xfId="13800"/>
    <cellStyle name="Normal 2 2 27 5" xfId="13801"/>
    <cellStyle name="Normal 2 2 27 6" xfId="13802"/>
    <cellStyle name="Normal 2 2 27 7" xfId="13803"/>
    <cellStyle name="Normal 2 2 28" xfId="13804"/>
    <cellStyle name="Normal 2 2 29" xfId="13805"/>
    <cellStyle name="Normal 2 2 3" xfId="13806"/>
    <cellStyle name="Normal 2 2 30" xfId="13807"/>
    <cellStyle name="Normal 2 2 31" xfId="13808"/>
    <cellStyle name="Normal 2 2 32" xfId="13809"/>
    <cellStyle name="Normal 2 2 33" xfId="13810"/>
    <cellStyle name="Normal 2 2 34" xfId="30347"/>
    <cellStyle name="Normal 2 2 4" xfId="13811"/>
    <cellStyle name="Normal 2 2 5" xfId="13812"/>
    <cellStyle name="Normal 2 2 6" xfId="13813"/>
    <cellStyle name="Normal 2 2 7" xfId="13814"/>
    <cellStyle name="Normal 2 2 8" xfId="13815"/>
    <cellStyle name="Normal 2 2 9" xfId="13816"/>
    <cellStyle name="Normal 2 20" xfId="13817"/>
    <cellStyle name="Normal 2 20 10" xfId="13818"/>
    <cellStyle name="Normal 2 20 10 2" xfId="13819"/>
    <cellStyle name="Normal 2 20 10 3" xfId="13820"/>
    <cellStyle name="Normal 2 20 11" xfId="13821"/>
    <cellStyle name="Normal 2 20 11 2" xfId="13822"/>
    <cellStyle name="Normal 2 20 11 3" xfId="13823"/>
    <cellStyle name="Normal 2 20 12" xfId="13824"/>
    <cellStyle name="Normal 2 20 12 2" xfId="13825"/>
    <cellStyle name="Normal 2 20 12 3" xfId="13826"/>
    <cellStyle name="Normal 2 20 13" xfId="13827"/>
    <cellStyle name="Normal 2 20 13 2" xfId="13828"/>
    <cellStyle name="Normal 2 20 13 3" xfId="13829"/>
    <cellStyle name="Normal 2 20 14" xfId="13830"/>
    <cellStyle name="Normal 2 20 14 2" xfId="13831"/>
    <cellStyle name="Normal 2 20 14 3" xfId="13832"/>
    <cellStyle name="Normal 2 20 15" xfId="13833"/>
    <cellStyle name="Normal 2 20 15 2" xfId="13834"/>
    <cellStyle name="Normal 2 20 15 3" xfId="13835"/>
    <cellStyle name="Normal 2 20 16" xfId="13836"/>
    <cellStyle name="Normal 2 20 16 2" xfId="13837"/>
    <cellStyle name="Normal 2 20 16 3" xfId="13838"/>
    <cellStyle name="Normal 2 20 17" xfId="13839"/>
    <cellStyle name="Normal 2 20 17 2" xfId="13840"/>
    <cellStyle name="Normal 2 20 17 3" xfId="13841"/>
    <cellStyle name="Normal 2 20 18" xfId="13842"/>
    <cellStyle name="Normal 2 20 18 2" xfId="13843"/>
    <cellStyle name="Normal 2 20 18 3" xfId="13844"/>
    <cellStyle name="Normal 2 20 19" xfId="13845"/>
    <cellStyle name="Normal 2 20 19 2" xfId="13846"/>
    <cellStyle name="Normal 2 20 19 3" xfId="13847"/>
    <cellStyle name="Normal 2 20 2" xfId="13848"/>
    <cellStyle name="Normal 2 20 2 2" xfId="13849"/>
    <cellStyle name="Normal 2 20 2 3" xfId="13850"/>
    <cellStyle name="Normal 2 20 20" xfId="13851"/>
    <cellStyle name="Normal 2 20 20 2" xfId="13852"/>
    <cellStyle name="Normal 2 20 20 3" xfId="13853"/>
    <cellStyle name="Normal 2 20 21" xfId="13854"/>
    <cellStyle name="Normal 2 20 21 2" xfId="13855"/>
    <cellStyle name="Normal 2 20 21 3" xfId="13856"/>
    <cellStyle name="Normal 2 20 22" xfId="13857"/>
    <cellStyle name="Normal 2 20 22 2" xfId="13858"/>
    <cellStyle name="Normal 2 20 22 3" xfId="13859"/>
    <cellStyle name="Normal 2 20 23" xfId="13860"/>
    <cellStyle name="Normal 2 20 23 2" xfId="13861"/>
    <cellStyle name="Normal 2 20 23 3" xfId="13862"/>
    <cellStyle name="Normal 2 20 24" xfId="13863"/>
    <cellStyle name="Normal 2 20 24 2" xfId="13864"/>
    <cellStyle name="Normal 2 20 24 3" xfId="13865"/>
    <cellStyle name="Normal 2 20 25" xfId="13866"/>
    <cellStyle name="Normal 2 20 25 2" xfId="13867"/>
    <cellStyle name="Normal 2 20 25 3" xfId="13868"/>
    <cellStyle name="Normal 2 20 26" xfId="13869"/>
    <cellStyle name="Normal 2 20 26 2" xfId="13870"/>
    <cellStyle name="Normal 2 20 26 3" xfId="13871"/>
    <cellStyle name="Normal 2 20 27" xfId="13872"/>
    <cellStyle name="Normal 2 20 27 2" xfId="13873"/>
    <cellStyle name="Normal 2 20 27 3" xfId="13874"/>
    <cellStyle name="Normal 2 20 28" xfId="13875"/>
    <cellStyle name="Normal 2 20 28 2" xfId="13876"/>
    <cellStyle name="Normal 2 20 28 3" xfId="13877"/>
    <cellStyle name="Normal 2 20 29" xfId="13878"/>
    <cellStyle name="Normal 2 20 29 2" xfId="13879"/>
    <cellStyle name="Normal 2 20 29 3" xfId="13880"/>
    <cellStyle name="Normal 2 20 3" xfId="13881"/>
    <cellStyle name="Normal 2 20 3 2" xfId="13882"/>
    <cellStyle name="Normal 2 20 3 3" xfId="13883"/>
    <cellStyle name="Normal 2 20 30" xfId="13884"/>
    <cellStyle name="Normal 2 20 30 2" xfId="13885"/>
    <cellStyle name="Normal 2 20 30 3" xfId="13886"/>
    <cellStyle name="Normal 2 20 31" xfId="13887"/>
    <cellStyle name="Normal 2 20 31 2" xfId="13888"/>
    <cellStyle name="Normal 2 20 31 3" xfId="13889"/>
    <cellStyle name="Normal 2 20 32" xfId="13890"/>
    <cellStyle name="Normal 2 20 32 2" xfId="13891"/>
    <cellStyle name="Normal 2 20 32 3" xfId="13892"/>
    <cellStyle name="Normal 2 20 33" xfId="13893"/>
    <cellStyle name="Normal 2 20 34" xfId="13894"/>
    <cellStyle name="Normal 2 20 34 2" xfId="13895"/>
    <cellStyle name="Normal 2 20 34 3" xfId="13896"/>
    <cellStyle name="Normal 2 20 35" xfId="13897"/>
    <cellStyle name="Normal 2 20 35 2" xfId="13898"/>
    <cellStyle name="Normal 2 20 35 3" xfId="13899"/>
    <cellStyle name="Normal 2 20 36" xfId="13900"/>
    <cellStyle name="Normal 2 20 36 2" xfId="13901"/>
    <cellStyle name="Normal 2 20 36 3" xfId="13902"/>
    <cellStyle name="Normal 2 20 37" xfId="13903"/>
    <cellStyle name="Normal 2 20 37 2" xfId="13904"/>
    <cellStyle name="Normal 2 20 37 3" xfId="13905"/>
    <cellStyle name="Normal 2 20 38" xfId="13906"/>
    <cellStyle name="Normal 2 20 38 2" xfId="13907"/>
    <cellStyle name="Normal 2 20 38 3" xfId="13908"/>
    <cellStyle name="Normal 2 20 4" xfId="13909"/>
    <cellStyle name="Normal 2 20 4 2" xfId="13910"/>
    <cellStyle name="Normal 2 20 4 3" xfId="13911"/>
    <cellStyle name="Normal 2 20 5" xfId="13912"/>
    <cellStyle name="Normal 2 20 5 2" xfId="13913"/>
    <cellStyle name="Normal 2 20 5 3" xfId="13914"/>
    <cellStyle name="Normal 2 20 6" xfId="13915"/>
    <cellStyle name="Normal 2 20 6 2" xfId="13916"/>
    <cellStyle name="Normal 2 20 6 3" xfId="13917"/>
    <cellStyle name="Normal 2 20 7" xfId="13918"/>
    <cellStyle name="Normal 2 20 7 2" xfId="13919"/>
    <cellStyle name="Normal 2 20 7 3" xfId="13920"/>
    <cellStyle name="Normal 2 20 8" xfId="13921"/>
    <cellStyle name="Normal 2 20 8 2" xfId="13922"/>
    <cellStyle name="Normal 2 20 8 3" xfId="13923"/>
    <cellStyle name="Normal 2 20 9" xfId="13924"/>
    <cellStyle name="Normal 2 20 9 2" xfId="13925"/>
    <cellStyle name="Normal 2 20 9 3" xfId="13926"/>
    <cellStyle name="Normal 2 21" xfId="13927"/>
    <cellStyle name="Normal 2 21 10" xfId="13928"/>
    <cellStyle name="Normal 2 21 10 2" xfId="13929"/>
    <cellStyle name="Normal 2 21 10 3" xfId="13930"/>
    <cellStyle name="Normal 2 21 11" xfId="13931"/>
    <cellStyle name="Normal 2 21 11 2" xfId="13932"/>
    <cellStyle name="Normal 2 21 11 3" xfId="13933"/>
    <cellStyle name="Normal 2 21 12" xfId="13934"/>
    <cellStyle name="Normal 2 21 12 2" xfId="13935"/>
    <cellStyle name="Normal 2 21 12 3" xfId="13936"/>
    <cellStyle name="Normal 2 21 13" xfId="13937"/>
    <cellStyle name="Normal 2 21 13 2" xfId="13938"/>
    <cellStyle name="Normal 2 21 13 3" xfId="13939"/>
    <cellStyle name="Normal 2 21 14" xfId="13940"/>
    <cellStyle name="Normal 2 21 14 2" xfId="13941"/>
    <cellStyle name="Normal 2 21 14 3" xfId="13942"/>
    <cellStyle name="Normal 2 21 15" xfId="13943"/>
    <cellStyle name="Normal 2 21 15 2" xfId="13944"/>
    <cellStyle name="Normal 2 21 15 3" xfId="13945"/>
    <cellStyle name="Normal 2 21 16" xfId="13946"/>
    <cellStyle name="Normal 2 21 16 2" xfId="13947"/>
    <cellStyle name="Normal 2 21 16 3" xfId="13948"/>
    <cellStyle name="Normal 2 21 17" xfId="13949"/>
    <cellStyle name="Normal 2 21 17 2" xfId="13950"/>
    <cellStyle name="Normal 2 21 17 3" xfId="13951"/>
    <cellStyle name="Normal 2 21 18" xfId="13952"/>
    <cellStyle name="Normal 2 21 18 2" xfId="13953"/>
    <cellStyle name="Normal 2 21 18 3" xfId="13954"/>
    <cellStyle name="Normal 2 21 19" xfId="13955"/>
    <cellStyle name="Normal 2 21 19 2" xfId="13956"/>
    <cellStyle name="Normal 2 21 19 3" xfId="13957"/>
    <cellStyle name="Normal 2 21 2" xfId="13958"/>
    <cellStyle name="Normal 2 21 2 2" xfId="13959"/>
    <cellStyle name="Normal 2 21 2 3" xfId="13960"/>
    <cellStyle name="Normal 2 21 20" xfId="13961"/>
    <cellStyle name="Normal 2 21 20 2" xfId="13962"/>
    <cellStyle name="Normal 2 21 20 3" xfId="13963"/>
    <cellStyle name="Normal 2 21 21" xfId="13964"/>
    <cellStyle name="Normal 2 21 21 2" xfId="13965"/>
    <cellStyle name="Normal 2 21 21 3" xfId="13966"/>
    <cellStyle name="Normal 2 21 22" xfId="13967"/>
    <cellStyle name="Normal 2 21 22 2" xfId="13968"/>
    <cellStyle name="Normal 2 21 22 3" xfId="13969"/>
    <cellStyle name="Normal 2 21 23" xfId="13970"/>
    <cellStyle name="Normal 2 21 23 2" xfId="13971"/>
    <cellStyle name="Normal 2 21 23 3" xfId="13972"/>
    <cellStyle name="Normal 2 21 24" xfId="13973"/>
    <cellStyle name="Normal 2 21 24 2" xfId="13974"/>
    <cellStyle name="Normal 2 21 24 3" xfId="13975"/>
    <cellStyle name="Normal 2 21 25" xfId="13976"/>
    <cellStyle name="Normal 2 21 25 2" xfId="13977"/>
    <cellStyle name="Normal 2 21 25 3" xfId="13978"/>
    <cellStyle name="Normal 2 21 26" xfId="13979"/>
    <cellStyle name="Normal 2 21 26 2" xfId="13980"/>
    <cellStyle name="Normal 2 21 26 3" xfId="13981"/>
    <cellStyle name="Normal 2 21 27" xfId="13982"/>
    <cellStyle name="Normal 2 21 27 2" xfId="13983"/>
    <cellStyle name="Normal 2 21 27 3" xfId="13984"/>
    <cellStyle name="Normal 2 21 28" xfId="13985"/>
    <cellStyle name="Normal 2 21 28 2" xfId="13986"/>
    <cellStyle name="Normal 2 21 28 3" xfId="13987"/>
    <cellStyle name="Normal 2 21 29" xfId="13988"/>
    <cellStyle name="Normal 2 21 29 2" xfId="13989"/>
    <cellStyle name="Normal 2 21 29 3" xfId="13990"/>
    <cellStyle name="Normal 2 21 3" xfId="13991"/>
    <cellStyle name="Normal 2 21 3 2" xfId="13992"/>
    <cellStyle name="Normal 2 21 3 3" xfId="13993"/>
    <cellStyle name="Normal 2 21 30" xfId="13994"/>
    <cellStyle name="Normal 2 21 30 2" xfId="13995"/>
    <cellStyle name="Normal 2 21 30 3" xfId="13996"/>
    <cellStyle name="Normal 2 21 31" xfId="13997"/>
    <cellStyle name="Normal 2 21 31 2" xfId="13998"/>
    <cellStyle name="Normal 2 21 31 3" xfId="13999"/>
    <cellStyle name="Normal 2 21 32" xfId="14000"/>
    <cellStyle name="Normal 2 21 32 2" xfId="14001"/>
    <cellStyle name="Normal 2 21 32 3" xfId="14002"/>
    <cellStyle name="Normal 2 21 33" xfId="14003"/>
    <cellStyle name="Normal 2 21 34" xfId="14004"/>
    <cellStyle name="Normal 2 21 34 2" xfId="14005"/>
    <cellStyle name="Normal 2 21 34 3" xfId="14006"/>
    <cellStyle name="Normal 2 21 35" xfId="14007"/>
    <cellStyle name="Normal 2 21 35 2" xfId="14008"/>
    <cellStyle name="Normal 2 21 35 3" xfId="14009"/>
    <cellStyle name="Normal 2 21 36" xfId="14010"/>
    <cellStyle name="Normal 2 21 36 2" xfId="14011"/>
    <cellStyle name="Normal 2 21 36 3" xfId="14012"/>
    <cellStyle name="Normal 2 21 37" xfId="14013"/>
    <cellStyle name="Normal 2 21 37 2" xfId="14014"/>
    <cellStyle name="Normal 2 21 37 3" xfId="14015"/>
    <cellStyle name="Normal 2 21 38" xfId="14016"/>
    <cellStyle name="Normal 2 21 38 2" xfId="14017"/>
    <cellStyle name="Normal 2 21 38 3" xfId="14018"/>
    <cellStyle name="Normal 2 21 4" xfId="14019"/>
    <cellStyle name="Normal 2 21 4 2" xfId="14020"/>
    <cellStyle name="Normal 2 21 4 3" xfId="14021"/>
    <cellStyle name="Normal 2 21 5" xfId="14022"/>
    <cellStyle name="Normal 2 21 5 2" xfId="14023"/>
    <cellStyle name="Normal 2 21 5 3" xfId="14024"/>
    <cellStyle name="Normal 2 21 6" xfId="14025"/>
    <cellStyle name="Normal 2 21 6 2" xfId="14026"/>
    <cellStyle name="Normal 2 21 6 3" xfId="14027"/>
    <cellStyle name="Normal 2 21 7" xfId="14028"/>
    <cellStyle name="Normal 2 21 7 2" xfId="14029"/>
    <cellStyle name="Normal 2 21 7 3" xfId="14030"/>
    <cellStyle name="Normal 2 21 8" xfId="14031"/>
    <cellStyle name="Normal 2 21 8 2" xfId="14032"/>
    <cellStyle name="Normal 2 21 8 3" xfId="14033"/>
    <cellStyle name="Normal 2 21 9" xfId="14034"/>
    <cellStyle name="Normal 2 21 9 2" xfId="14035"/>
    <cellStyle name="Normal 2 21 9 3" xfId="14036"/>
    <cellStyle name="Normal 2 22" xfId="14037"/>
    <cellStyle name="Normal 2 22 10" xfId="14038"/>
    <cellStyle name="Normal 2 22 10 2" xfId="14039"/>
    <cellStyle name="Normal 2 22 10 3" xfId="14040"/>
    <cellStyle name="Normal 2 22 11" xfId="14041"/>
    <cellStyle name="Normal 2 22 11 2" xfId="14042"/>
    <cellStyle name="Normal 2 22 11 3" xfId="14043"/>
    <cellStyle name="Normal 2 22 12" xfId="14044"/>
    <cellStyle name="Normal 2 22 12 2" xfId="14045"/>
    <cellStyle name="Normal 2 22 12 3" xfId="14046"/>
    <cellStyle name="Normal 2 22 13" xfId="14047"/>
    <cellStyle name="Normal 2 22 13 2" xfId="14048"/>
    <cellStyle name="Normal 2 22 13 3" xfId="14049"/>
    <cellStyle name="Normal 2 22 14" xfId="14050"/>
    <cellStyle name="Normal 2 22 14 2" xfId="14051"/>
    <cellStyle name="Normal 2 22 14 3" xfId="14052"/>
    <cellStyle name="Normal 2 22 15" xfId="14053"/>
    <cellStyle name="Normal 2 22 15 2" xfId="14054"/>
    <cellStyle name="Normal 2 22 15 3" xfId="14055"/>
    <cellStyle name="Normal 2 22 16" xfId="14056"/>
    <cellStyle name="Normal 2 22 16 2" xfId="14057"/>
    <cellStyle name="Normal 2 22 16 3" xfId="14058"/>
    <cellStyle name="Normal 2 22 17" xfId="14059"/>
    <cellStyle name="Normal 2 22 17 2" xfId="14060"/>
    <cellStyle name="Normal 2 22 17 3" xfId="14061"/>
    <cellStyle name="Normal 2 22 18" xfId="14062"/>
    <cellStyle name="Normal 2 22 18 2" xfId="14063"/>
    <cellStyle name="Normal 2 22 18 3" xfId="14064"/>
    <cellStyle name="Normal 2 22 19" xfId="14065"/>
    <cellStyle name="Normal 2 22 19 2" xfId="14066"/>
    <cellStyle name="Normal 2 22 19 3" xfId="14067"/>
    <cellStyle name="Normal 2 22 2" xfId="14068"/>
    <cellStyle name="Normal 2 22 2 2" xfId="14069"/>
    <cellStyle name="Normal 2 22 2 3" xfId="14070"/>
    <cellStyle name="Normal 2 22 20" xfId="14071"/>
    <cellStyle name="Normal 2 22 20 2" xfId="14072"/>
    <cellStyle name="Normal 2 22 20 3" xfId="14073"/>
    <cellStyle name="Normal 2 22 21" xfId="14074"/>
    <cellStyle name="Normal 2 22 21 2" xfId="14075"/>
    <cellStyle name="Normal 2 22 21 3" xfId="14076"/>
    <cellStyle name="Normal 2 22 22" xfId="14077"/>
    <cellStyle name="Normal 2 22 22 2" xfId="14078"/>
    <cellStyle name="Normal 2 22 22 3" xfId="14079"/>
    <cellStyle name="Normal 2 22 23" xfId="14080"/>
    <cellStyle name="Normal 2 22 23 2" xfId="14081"/>
    <cellStyle name="Normal 2 22 23 3" xfId="14082"/>
    <cellStyle name="Normal 2 22 24" xfId="14083"/>
    <cellStyle name="Normal 2 22 24 2" xfId="14084"/>
    <cellStyle name="Normal 2 22 24 3" xfId="14085"/>
    <cellStyle name="Normal 2 22 25" xfId="14086"/>
    <cellStyle name="Normal 2 22 25 2" xfId="14087"/>
    <cellStyle name="Normal 2 22 25 3" xfId="14088"/>
    <cellStyle name="Normal 2 22 26" xfId="14089"/>
    <cellStyle name="Normal 2 22 26 2" xfId="14090"/>
    <cellStyle name="Normal 2 22 26 3" xfId="14091"/>
    <cellStyle name="Normal 2 22 27" xfId="14092"/>
    <cellStyle name="Normal 2 22 27 2" xfId="14093"/>
    <cellStyle name="Normal 2 22 27 3" xfId="14094"/>
    <cellStyle name="Normal 2 22 28" xfId="14095"/>
    <cellStyle name="Normal 2 22 28 2" xfId="14096"/>
    <cellStyle name="Normal 2 22 28 3" xfId="14097"/>
    <cellStyle name="Normal 2 22 29" xfId="14098"/>
    <cellStyle name="Normal 2 22 29 2" xfId="14099"/>
    <cellStyle name="Normal 2 22 29 3" xfId="14100"/>
    <cellStyle name="Normal 2 22 3" xfId="14101"/>
    <cellStyle name="Normal 2 22 3 2" xfId="14102"/>
    <cellStyle name="Normal 2 22 3 3" xfId="14103"/>
    <cellStyle name="Normal 2 22 30" xfId="14104"/>
    <cellStyle name="Normal 2 22 30 2" xfId="14105"/>
    <cellStyle name="Normal 2 22 30 3" xfId="14106"/>
    <cellStyle name="Normal 2 22 31" xfId="14107"/>
    <cellStyle name="Normal 2 22 31 2" xfId="14108"/>
    <cellStyle name="Normal 2 22 31 3" xfId="14109"/>
    <cellStyle name="Normal 2 22 32" xfId="14110"/>
    <cellStyle name="Normal 2 22 32 2" xfId="14111"/>
    <cellStyle name="Normal 2 22 32 3" xfId="14112"/>
    <cellStyle name="Normal 2 22 33" xfId="14113"/>
    <cellStyle name="Normal 2 22 34" xfId="14114"/>
    <cellStyle name="Normal 2 22 34 2" xfId="14115"/>
    <cellStyle name="Normal 2 22 34 3" xfId="14116"/>
    <cellStyle name="Normal 2 22 35" xfId="14117"/>
    <cellStyle name="Normal 2 22 35 2" xfId="14118"/>
    <cellStyle name="Normal 2 22 35 3" xfId="14119"/>
    <cellStyle name="Normal 2 22 36" xfId="14120"/>
    <cellStyle name="Normal 2 22 36 2" xfId="14121"/>
    <cellStyle name="Normal 2 22 36 3" xfId="14122"/>
    <cellStyle name="Normal 2 22 37" xfId="14123"/>
    <cellStyle name="Normal 2 22 37 2" xfId="14124"/>
    <cellStyle name="Normal 2 22 37 3" xfId="14125"/>
    <cellStyle name="Normal 2 22 38" xfId="14126"/>
    <cellStyle name="Normal 2 22 38 2" xfId="14127"/>
    <cellStyle name="Normal 2 22 38 3" xfId="14128"/>
    <cellStyle name="Normal 2 22 4" xfId="14129"/>
    <cellStyle name="Normal 2 22 4 2" xfId="14130"/>
    <cellStyle name="Normal 2 22 4 3" xfId="14131"/>
    <cellStyle name="Normal 2 22 5" xfId="14132"/>
    <cellStyle name="Normal 2 22 5 2" xfId="14133"/>
    <cellStyle name="Normal 2 22 5 3" xfId="14134"/>
    <cellStyle name="Normal 2 22 6" xfId="14135"/>
    <cellStyle name="Normal 2 22 6 2" xfId="14136"/>
    <cellStyle name="Normal 2 22 6 3" xfId="14137"/>
    <cellStyle name="Normal 2 22 7" xfId="14138"/>
    <cellStyle name="Normal 2 22 7 2" xfId="14139"/>
    <cellStyle name="Normal 2 22 7 3" xfId="14140"/>
    <cellStyle name="Normal 2 22 8" xfId="14141"/>
    <cellStyle name="Normal 2 22 8 2" xfId="14142"/>
    <cellStyle name="Normal 2 22 8 3" xfId="14143"/>
    <cellStyle name="Normal 2 22 9" xfId="14144"/>
    <cellStyle name="Normal 2 22 9 2" xfId="14145"/>
    <cellStyle name="Normal 2 22 9 3" xfId="14146"/>
    <cellStyle name="Normal 2 23" xfId="14147"/>
    <cellStyle name="Normal 2 23 10" xfId="14148"/>
    <cellStyle name="Normal 2 23 10 2" xfId="14149"/>
    <cellStyle name="Normal 2 23 10 3" xfId="14150"/>
    <cellStyle name="Normal 2 23 11" xfId="14151"/>
    <cellStyle name="Normal 2 23 11 2" xfId="14152"/>
    <cellStyle name="Normal 2 23 11 3" xfId="14153"/>
    <cellStyle name="Normal 2 23 12" xfId="14154"/>
    <cellStyle name="Normal 2 23 12 2" xfId="14155"/>
    <cellStyle name="Normal 2 23 12 3" xfId="14156"/>
    <cellStyle name="Normal 2 23 13" xfId="14157"/>
    <cellStyle name="Normal 2 23 13 2" xfId="14158"/>
    <cellStyle name="Normal 2 23 13 3" xfId="14159"/>
    <cellStyle name="Normal 2 23 14" xfId="14160"/>
    <cellStyle name="Normal 2 23 14 2" xfId="14161"/>
    <cellStyle name="Normal 2 23 14 3" xfId="14162"/>
    <cellStyle name="Normal 2 23 15" xfId="14163"/>
    <cellStyle name="Normal 2 23 15 2" xfId="14164"/>
    <cellStyle name="Normal 2 23 15 3" xfId="14165"/>
    <cellStyle name="Normal 2 23 16" xfId="14166"/>
    <cellStyle name="Normal 2 23 16 2" xfId="14167"/>
    <cellStyle name="Normal 2 23 16 3" xfId="14168"/>
    <cellStyle name="Normal 2 23 17" xfId="14169"/>
    <cellStyle name="Normal 2 23 17 2" xfId="14170"/>
    <cellStyle name="Normal 2 23 17 3" xfId="14171"/>
    <cellStyle name="Normal 2 23 18" xfId="14172"/>
    <cellStyle name="Normal 2 23 18 2" xfId="14173"/>
    <cellStyle name="Normal 2 23 18 3" xfId="14174"/>
    <cellStyle name="Normal 2 23 19" xfId="14175"/>
    <cellStyle name="Normal 2 23 19 2" xfId="14176"/>
    <cellStyle name="Normal 2 23 19 3" xfId="14177"/>
    <cellStyle name="Normal 2 23 2" xfId="14178"/>
    <cellStyle name="Normal 2 23 2 2" xfId="14179"/>
    <cellStyle name="Normal 2 23 2 3" xfId="14180"/>
    <cellStyle name="Normal 2 23 20" xfId="14181"/>
    <cellStyle name="Normal 2 23 20 2" xfId="14182"/>
    <cellStyle name="Normal 2 23 20 3" xfId="14183"/>
    <cellStyle name="Normal 2 23 21" xfId="14184"/>
    <cellStyle name="Normal 2 23 21 2" xfId="14185"/>
    <cellStyle name="Normal 2 23 21 3" xfId="14186"/>
    <cellStyle name="Normal 2 23 22" xfId="14187"/>
    <cellStyle name="Normal 2 23 22 2" xfId="14188"/>
    <cellStyle name="Normal 2 23 22 3" xfId="14189"/>
    <cellStyle name="Normal 2 23 23" xfId="14190"/>
    <cellStyle name="Normal 2 23 23 2" xfId="14191"/>
    <cellStyle name="Normal 2 23 23 3" xfId="14192"/>
    <cellStyle name="Normal 2 23 24" xfId="14193"/>
    <cellStyle name="Normal 2 23 24 2" xfId="14194"/>
    <cellStyle name="Normal 2 23 24 3" xfId="14195"/>
    <cellStyle name="Normal 2 23 25" xfId="14196"/>
    <cellStyle name="Normal 2 23 25 2" xfId="14197"/>
    <cellStyle name="Normal 2 23 25 3" xfId="14198"/>
    <cellStyle name="Normal 2 23 26" xfId="14199"/>
    <cellStyle name="Normal 2 23 26 2" xfId="14200"/>
    <cellStyle name="Normal 2 23 26 3" xfId="14201"/>
    <cellStyle name="Normal 2 23 27" xfId="14202"/>
    <cellStyle name="Normal 2 23 27 2" xfId="14203"/>
    <cellStyle name="Normal 2 23 27 3" xfId="14204"/>
    <cellStyle name="Normal 2 23 28" xfId="14205"/>
    <cellStyle name="Normal 2 23 28 2" xfId="14206"/>
    <cellStyle name="Normal 2 23 28 3" xfId="14207"/>
    <cellStyle name="Normal 2 23 29" xfId="14208"/>
    <cellStyle name="Normal 2 23 29 2" xfId="14209"/>
    <cellStyle name="Normal 2 23 29 3" xfId="14210"/>
    <cellStyle name="Normal 2 23 3" xfId="14211"/>
    <cellStyle name="Normal 2 23 3 2" xfId="14212"/>
    <cellStyle name="Normal 2 23 3 3" xfId="14213"/>
    <cellStyle name="Normal 2 23 30" xfId="14214"/>
    <cellStyle name="Normal 2 23 30 2" xfId="14215"/>
    <cellStyle name="Normal 2 23 30 3" xfId="14216"/>
    <cellStyle name="Normal 2 23 31" xfId="14217"/>
    <cellStyle name="Normal 2 23 31 2" xfId="14218"/>
    <cellStyle name="Normal 2 23 31 3" xfId="14219"/>
    <cellStyle name="Normal 2 23 32" xfId="14220"/>
    <cellStyle name="Normal 2 23 32 2" xfId="14221"/>
    <cellStyle name="Normal 2 23 32 3" xfId="14222"/>
    <cellStyle name="Normal 2 23 33" xfId="14223"/>
    <cellStyle name="Normal 2 23 34" xfId="14224"/>
    <cellStyle name="Normal 2 23 34 2" xfId="14225"/>
    <cellStyle name="Normal 2 23 34 3" xfId="14226"/>
    <cellStyle name="Normal 2 23 35" xfId="14227"/>
    <cellStyle name="Normal 2 23 35 2" xfId="14228"/>
    <cellStyle name="Normal 2 23 35 3" xfId="14229"/>
    <cellStyle name="Normal 2 23 36" xfId="14230"/>
    <cellStyle name="Normal 2 23 36 2" xfId="14231"/>
    <cellStyle name="Normal 2 23 36 3" xfId="14232"/>
    <cellStyle name="Normal 2 23 37" xfId="14233"/>
    <cellStyle name="Normal 2 23 37 2" xfId="14234"/>
    <cellStyle name="Normal 2 23 37 3" xfId="14235"/>
    <cellStyle name="Normal 2 23 38" xfId="14236"/>
    <cellStyle name="Normal 2 23 38 2" xfId="14237"/>
    <cellStyle name="Normal 2 23 38 3" xfId="14238"/>
    <cellStyle name="Normal 2 23 4" xfId="14239"/>
    <cellStyle name="Normal 2 23 4 2" xfId="14240"/>
    <cellStyle name="Normal 2 23 4 3" xfId="14241"/>
    <cellStyle name="Normal 2 23 5" xfId="14242"/>
    <cellStyle name="Normal 2 23 5 2" xfId="14243"/>
    <cellStyle name="Normal 2 23 5 3" xfId="14244"/>
    <cellStyle name="Normal 2 23 6" xfId="14245"/>
    <cellStyle name="Normal 2 23 6 2" xfId="14246"/>
    <cellStyle name="Normal 2 23 6 3" xfId="14247"/>
    <cellStyle name="Normal 2 23 7" xfId="14248"/>
    <cellStyle name="Normal 2 23 7 2" xfId="14249"/>
    <cellStyle name="Normal 2 23 7 3" xfId="14250"/>
    <cellStyle name="Normal 2 23 8" xfId="14251"/>
    <cellStyle name="Normal 2 23 8 2" xfId="14252"/>
    <cellStyle name="Normal 2 23 8 3" xfId="14253"/>
    <cellStyle name="Normal 2 23 9" xfId="14254"/>
    <cellStyle name="Normal 2 23 9 2" xfId="14255"/>
    <cellStyle name="Normal 2 23 9 3" xfId="14256"/>
    <cellStyle name="Normal 2 24" xfId="14257"/>
    <cellStyle name="Normal 2 24 10" xfId="14258"/>
    <cellStyle name="Normal 2 24 10 2" xfId="14259"/>
    <cellStyle name="Normal 2 24 10 3" xfId="14260"/>
    <cellStyle name="Normal 2 24 11" xfId="14261"/>
    <cellStyle name="Normal 2 24 11 2" xfId="14262"/>
    <cellStyle name="Normal 2 24 11 3" xfId="14263"/>
    <cellStyle name="Normal 2 24 12" xfId="14264"/>
    <cellStyle name="Normal 2 24 12 2" xfId="14265"/>
    <cellStyle name="Normal 2 24 12 3" xfId="14266"/>
    <cellStyle name="Normal 2 24 13" xfId="14267"/>
    <cellStyle name="Normal 2 24 13 2" xfId="14268"/>
    <cellStyle name="Normal 2 24 13 3" xfId="14269"/>
    <cellStyle name="Normal 2 24 14" xfId="14270"/>
    <cellStyle name="Normal 2 24 14 2" xfId="14271"/>
    <cellStyle name="Normal 2 24 14 3" xfId="14272"/>
    <cellStyle name="Normal 2 24 15" xfId="14273"/>
    <cellStyle name="Normal 2 24 15 2" xfId="14274"/>
    <cellStyle name="Normal 2 24 15 3" xfId="14275"/>
    <cellStyle name="Normal 2 24 16" xfId="14276"/>
    <cellStyle name="Normal 2 24 16 2" xfId="14277"/>
    <cellStyle name="Normal 2 24 16 3" xfId="14278"/>
    <cellStyle name="Normal 2 24 17" xfId="14279"/>
    <cellStyle name="Normal 2 24 17 2" xfId="14280"/>
    <cellStyle name="Normal 2 24 17 3" xfId="14281"/>
    <cellStyle name="Normal 2 24 18" xfId="14282"/>
    <cellStyle name="Normal 2 24 18 2" xfId="14283"/>
    <cellStyle name="Normal 2 24 18 3" xfId="14284"/>
    <cellStyle name="Normal 2 24 19" xfId="14285"/>
    <cellStyle name="Normal 2 24 19 2" xfId="14286"/>
    <cellStyle name="Normal 2 24 19 3" xfId="14287"/>
    <cellStyle name="Normal 2 24 2" xfId="14288"/>
    <cellStyle name="Normal 2 24 2 2" xfId="14289"/>
    <cellStyle name="Normal 2 24 2 3" xfId="14290"/>
    <cellStyle name="Normal 2 24 20" xfId="14291"/>
    <cellStyle name="Normal 2 24 20 2" xfId="14292"/>
    <cellStyle name="Normal 2 24 20 3" xfId="14293"/>
    <cellStyle name="Normal 2 24 21" xfId="14294"/>
    <cellStyle name="Normal 2 24 21 2" xfId="14295"/>
    <cellStyle name="Normal 2 24 21 3" xfId="14296"/>
    <cellStyle name="Normal 2 24 22" xfId="14297"/>
    <cellStyle name="Normal 2 24 22 2" xfId="14298"/>
    <cellStyle name="Normal 2 24 22 3" xfId="14299"/>
    <cellStyle name="Normal 2 24 23" xfId="14300"/>
    <cellStyle name="Normal 2 24 23 2" xfId="14301"/>
    <cellStyle name="Normal 2 24 23 3" xfId="14302"/>
    <cellStyle name="Normal 2 24 24" xfId="14303"/>
    <cellStyle name="Normal 2 24 24 2" xfId="14304"/>
    <cellStyle name="Normal 2 24 24 3" xfId="14305"/>
    <cellStyle name="Normal 2 24 25" xfId="14306"/>
    <cellStyle name="Normal 2 24 25 2" xfId="14307"/>
    <cellStyle name="Normal 2 24 25 3" xfId="14308"/>
    <cellStyle name="Normal 2 24 26" xfId="14309"/>
    <cellStyle name="Normal 2 24 26 2" xfId="14310"/>
    <cellStyle name="Normal 2 24 26 3" xfId="14311"/>
    <cellStyle name="Normal 2 24 27" xfId="14312"/>
    <cellStyle name="Normal 2 24 27 2" xfId="14313"/>
    <cellStyle name="Normal 2 24 27 3" xfId="14314"/>
    <cellStyle name="Normal 2 24 28" xfId="14315"/>
    <cellStyle name="Normal 2 24 28 2" xfId="14316"/>
    <cellStyle name="Normal 2 24 28 3" xfId="14317"/>
    <cellStyle name="Normal 2 24 29" xfId="14318"/>
    <cellStyle name="Normal 2 24 29 2" xfId="14319"/>
    <cellStyle name="Normal 2 24 29 3" xfId="14320"/>
    <cellStyle name="Normal 2 24 3" xfId="14321"/>
    <cellStyle name="Normal 2 24 3 2" xfId="14322"/>
    <cellStyle name="Normal 2 24 3 3" xfId="14323"/>
    <cellStyle name="Normal 2 24 30" xfId="14324"/>
    <cellStyle name="Normal 2 24 30 2" xfId="14325"/>
    <cellStyle name="Normal 2 24 30 3" xfId="14326"/>
    <cellStyle name="Normal 2 24 31" xfId="14327"/>
    <cellStyle name="Normal 2 24 31 2" xfId="14328"/>
    <cellStyle name="Normal 2 24 31 3" xfId="14329"/>
    <cellStyle name="Normal 2 24 32" xfId="14330"/>
    <cellStyle name="Normal 2 24 32 2" xfId="14331"/>
    <cellStyle name="Normal 2 24 32 3" xfId="14332"/>
    <cellStyle name="Normal 2 24 33" xfId="14333"/>
    <cellStyle name="Normal 2 24 34" xfId="14334"/>
    <cellStyle name="Normal 2 24 34 2" xfId="14335"/>
    <cellStyle name="Normal 2 24 34 3" xfId="14336"/>
    <cellStyle name="Normal 2 24 35" xfId="14337"/>
    <cellStyle name="Normal 2 24 35 2" xfId="14338"/>
    <cellStyle name="Normal 2 24 35 3" xfId="14339"/>
    <cellStyle name="Normal 2 24 36" xfId="14340"/>
    <cellStyle name="Normal 2 24 36 2" xfId="14341"/>
    <cellStyle name="Normal 2 24 36 3" xfId="14342"/>
    <cellStyle name="Normal 2 24 37" xfId="14343"/>
    <cellStyle name="Normal 2 24 37 2" xfId="14344"/>
    <cellStyle name="Normal 2 24 37 3" xfId="14345"/>
    <cellStyle name="Normal 2 24 38" xfId="14346"/>
    <cellStyle name="Normal 2 24 38 2" xfId="14347"/>
    <cellStyle name="Normal 2 24 38 3" xfId="14348"/>
    <cellStyle name="Normal 2 24 4" xfId="14349"/>
    <cellStyle name="Normal 2 24 4 2" xfId="14350"/>
    <cellStyle name="Normal 2 24 4 3" xfId="14351"/>
    <cellStyle name="Normal 2 24 5" xfId="14352"/>
    <cellStyle name="Normal 2 24 5 2" xfId="14353"/>
    <cellStyle name="Normal 2 24 5 3" xfId="14354"/>
    <cellStyle name="Normal 2 24 6" xfId="14355"/>
    <cellStyle name="Normal 2 24 6 2" xfId="14356"/>
    <cellStyle name="Normal 2 24 6 3" xfId="14357"/>
    <cellStyle name="Normal 2 24 7" xfId="14358"/>
    <cellStyle name="Normal 2 24 7 2" xfId="14359"/>
    <cellStyle name="Normal 2 24 7 3" xfId="14360"/>
    <cellStyle name="Normal 2 24 8" xfId="14361"/>
    <cellStyle name="Normal 2 24 8 2" xfId="14362"/>
    <cellStyle name="Normal 2 24 8 3" xfId="14363"/>
    <cellStyle name="Normal 2 24 9" xfId="14364"/>
    <cellStyle name="Normal 2 24 9 2" xfId="14365"/>
    <cellStyle name="Normal 2 24 9 3" xfId="14366"/>
    <cellStyle name="Normal 2 25" xfId="14367"/>
    <cellStyle name="Normal 2 25 10" xfId="14368"/>
    <cellStyle name="Normal 2 25 10 2" xfId="14369"/>
    <cellStyle name="Normal 2 25 10 3" xfId="14370"/>
    <cellStyle name="Normal 2 25 11" xfId="14371"/>
    <cellStyle name="Normal 2 25 11 2" xfId="14372"/>
    <cellStyle name="Normal 2 25 11 3" xfId="14373"/>
    <cellStyle name="Normal 2 25 12" xfId="14374"/>
    <cellStyle name="Normal 2 25 12 2" xfId="14375"/>
    <cellStyle name="Normal 2 25 12 3" xfId="14376"/>
    <cellStyle name="Normal 2 25 13" xfId="14377"/>
    <cellStyle name="Normal 2 25 13 2" xfId="14378"/>
    <cellStyle name="Normal 2 25 13 3" xfId="14379"/>
    <cellStyle name="Normal 2 25 14" xfId="14380"/>
    <cellStyle name="Normal 2 25 14 2" xfId="14381"/>
    <cellStyle name="Normal 2 25 14 3" xfId="14382"/>
    <cellStyle name="Normal 2 25 15" xfId="14383"/>
    <cellStyle name="Normal 2 25 15 2" xfId="14384"/>
    <cellStyle name="Normal 2 25 15 3" xfId="14385"/>
    <cellStyle name="Normal 2 25 16" xfId="14386"/>
    <cellStyle name="Normal 2 25 16 2" xfId="14387"/>
    <cellStyle name="Normal 2 25 16 3" xfId="14388"/>
    <cellStyle name="Normal 2 25 17" xfId="14389"/>
    <cellStyle name="Normal 2 25 17 2" xfId="14390"/>
    <cellStyle name="Normal 2 25 17 3" xfId="14391"/>
    <cellStyle name="Normal 2 25 18" xfId="14392"/>
    <cellStyle name="Normal 2 25 18 2" xfId="14393"/>
    <cellStyle name="Normal 2 25 18 3" xfId="14394"/>
    <cellStyle name="Normal 2 25 19" xfId="14395"/>
    <cellStyle name="Normal 2 25 19 2" xfId="14396"/>
    <cellStyle name="Normal 2 25 19 3" xfId="14397"/>
    <cellStyle name="Normal 2 25 2" xfId="14398"/>
    <cellStyle name="Normal 2 25 2 2" xfId="14399"/>
    <cellStyle name="Normal 2 25 2 3" xfId="14400"/>
    <cellStyle name="Normal 2 25 20" xfId="14401"/>
    <cellStyle name="Normal 2 25 20 2" xfId="14402"/>
    <cellStyle name="Normal 2 25 20 3" xfId="14403"/>
    <cellStyle name="Normal 2 25 21" xfId="14404"/>
    <cellStyle name="Normal 2 25 21 2" xfId="14405"/>
    <cellStyle name="Normal 2 25 21 3" xfId="14406"/>
    <cellStyle name="Normal 2 25 22" xfId="14407"/>
    <cellStyle name="Normal 2 25 22 2" xfId="14408"/>
    <cellStyle name="Normal 2 25 22 3" xfId="14409"/>
    <cellStyle name="Normal 2 25 23" xfId="14410"/>
    <cellStyle name="Normal 2 25 23 2" xfId="14411"/>
    <cellStyle name="Normal 2 25 23 3" xfId="14412"/>
    <cellStyle name="Normal 2 25 24" xfId="14413"/>
    <cellStyle name="Normal 2 25 24 2" xfId="14414"/>
    <cellStyle name="Normal 2 25 24 3" xfId="14415"/>
    <cellStyle name="Normal 2 25 25" xfId="14416"/>
    <cellStyle name="Normal 2 25 25 2" xfId="14417"/>
    <cellStyle name="Normal 2 25 25 3" xfId="14418"/>
    <cellStyle name="Normal 2 25 26" xfId="14419"/>
    <cellStyle name="Normal 2 25 26 2" xfId="14420"/>
    <cellStyle name="Normal 2 25 26 3" xfId="14421"/>
    <cellStyle name="Normal 2 25 27" xfId="14422"/>
    <cellStyle name="Normal 2 25 27 2" xfId="14423"/>
    <cellStyle name="Normal 2 25 27 3" xfId="14424"/>
    <cellStyle name="Normal 2 25 28" xfId="14425"/>
    <cellStyle name="Normal 2 25 28 2" xfId="14426"/>
    <cellStyle name="Normal 2 25 28 3" xfId="14427"/>
    <cellStyle name="Normal 2 25 29" xfId="14428"/>
    <cellStyle name="Normal 2 25 29 2" xfId="14429"/>
    <cellStyle name="Normal 2 25 29 3" xfId="14430"/>
    <cellStyle name="Normal 2 25 3" xfId="14431"/>
    <cellStyle name="Normal 2 25 3 2" xfId="14432"/>
    <cellStyle name="Normal 2 25 3 3" xfId="14433"/>
    <cellStyle name="Normal 2 25 30" xfId="14434"/>
    <cellStyle name="Normal 2 25 30 2" xfId="14435"/>
    <cellStyle name="Normal 2 25 30 3" xfId="14436"/>
    <cellStyle name="Normal 2 25 31" xfId="14437"/>
    <cellStyle name="Normal 2 25 31 2" xfId="14438"/>
    <cellStyle name="Normal 2 25 31 3" xfId="14439"/>
    <cellStyle name="Normal 2 25 32" xfId="14440"/>
    <cellStyle name="Normal 2 25 32 2" xfId="14441"/>
    <cellStyle name="Normal 2 25 32 3" xfId="14442"/>
    <cellStyle name="Normal 2 25 33" xfId="14443"/>
    <cellStyle name="Normal 2 25 34" xfId="14444"/>
    <cellStyle name="Normal 2 25 34 2" xfId="14445"/>
    <cellStyle name="Normal 2 25 34 3" xfId="14446"/>
    <cellStyle name="Normal 2 25 35" xfId="14447"/>
    <cellStyle name="Normal 2 25 35 2" xfId="14448"/>
    <cellStyle name="Normal 2 25 35 3" xfId="14449"/>
    <cellStyle name="Normal 2 25 36" xfId="14450"/>
    <cellStyle name="Normal 2 25 36 2" xfId="14451"/>
    <cellStyle name="Normal 2 25 36 3" xfId="14452"/>
    <cellStyle name="Normal 2 25 37" xfId="14453"/>
    <cellStyle name="Normal 2 25 37 2" xfId="14454"/>
    <cellStyle name="Normal 2 25 37 3" xfId="14455"/>
    <cellStyle name="Normal 2 25 38" xfId="14456"/>
    <cellStyle name="Normal 2 25 38 2" xfId="14457"/>
    <cellStyle name="Normal 2 25 38 3" xfId="14458"/>
    <cellStyle name="Normal 2 25 4" xfId="14459"/>
    <cellStyle name="Normal 2 25 4 2" xfId="14460"/>
    <cellStyle name="Normal 2 25 4 3" xfId="14461"/>
    <cellStyle name="Normal 2 25 5" xfId="14462"/>
    <cellStyle name="Normal 2 25 5 2" xfId="14463"/>
    <cellStyle name="Normal 2 25 5 3" xfId="14464"/>
    <cellStyle name="Normal 2 25 6" xfId="14465"/>
    <cellStyle name="Normal 2 25 6 2" xfId="14466"/>
    <cellStyle name="Normal 2 25 6 3" xfId="14467"/>
    <cellStyle name="Normal 2 25 7" xfId="14468"/>
    <cellStyle name="Normal 2 25 7 2" xfId="14469"/>
    <cellStyle name="Normal 2 25 7 3" xfId="14470"/>
    <cellStyle name="Normal 2 25 8" xfId="14471"/>
    <cellStyle name="Normal 2 25 8 2" xfId="14472"/>
    <cellStyle name="Normal 2 25 8 3" xfId="14473"/>
    <cellStyle name="Normal 2 25 9" xfId="14474"/>
    <cellStyle name="Normal 2 25 9 2" xfId="14475"/>
    <cellStyle name="Normal 2 25 9 3" xfId="14476"/>
    <cellStyle name="Normal 2 26" xfId="14477"/>
    <cellStyle name="Normal 2 26 10" xfId="14478"/>
    <cellStyle name="Normal 2 26 10 2" xfId="14479"/>
    <cellStyle name="Normal 2 26 10 3" xfId="14480"/>
    <cellStyle name="Normal 2 26 11" xfId="14481"/>
    <cellStyle name="Normal 2 26 11 2" xfId="14482"/>
    <cellStyle name="Normal 2 26 11 3" xfId="14483"/>
    <cellStyle name="Normal 2 26 12" xfId="14484"/>
    <cellStyle name="Normal 2 26 12 2" xfId="14485"/>
    <cellStyle name="Normal 2 26 12 3" xfId="14486"/>
    <cellStyle name="Normal 2 26 13" xfId="14487"/>
    <cellStyle name="Normal 2 26 13 2" xfId="14488"/>
    <cellStyle name="Normal 2 26 13 3" xfId="14489"/>
    <cellStyle name="Normal 2 26 14" xfId="14490"/>
    <cellStyle name="Normal 2 26 14 2" xfId="14491"/>
    <cellStyle name="Normal 2 26 14 3" xfId="14492"/>
    <cellStyle name="Normal 2 26 15" xfId="14493"/>
    <cellStyle name="Normal 2 26 15 2" xfId="14494"/>
    <cellStyle name="Normal 2 26 15 3" xfId="14495"/>
    <cellStyle name="Normal 2 26 16" xfId="14496"/>
    <cellStyle name="Normal 2 26 16 2" xfId="14497"/>
    <cellStyle name="Normal 2 26 16 3" xfId="14498"/>
    <cellStyle name="Normal 2 26 17" xfId="14499"/>
    <cellStyle name="Normal 2 26 17 2" xfId="14500"/>
    <cellStyle name="Normal 2 26 17 3" xfId="14501"/>
    <cellStyle name="Normal 2 26 18" xfId="14502"/>
    <cellStyle name="Normal 2 26 18 2" xfId="14503"/>
    <cellStyle name="Normal 2 26 18 3" xfId="14504"/>
    <cellStyle name="Normal 2 26 19" xfId="14505"/>
    <cellStyle name="Normal 2 26 19 2" xfId="14506"/>
    <cellStyle name="Normal 2 26 19 3" xfId="14507"/>
    <cellStyle name="Normal 2 26 2" xfId="14508"/>
    <cellStyle name="Normal 2 26 2 2" xfId="14509"/>
    <cellStyle name="Normal 2 26 2 3" xfId="14510"/>
    <cellStyle name="Normal 2 26 20" xfId="14511"/>
    <cellStyle name="Normal 2 26 20 2" xfId="14512"/>
    <cellStyle name="Normal 2 26 20 3" xfId="14513"/>
    <cellStyle name="Normal 2 26 21" xfId="14514"/>
    <cellStyle name="Normal 2 26 21 2" xfId="14515"/>
    <cellStyle name="Normal 2 26 21 3" xfId="14516"/>
    <cellStyle name="Normal 2 26 22" xfId="14517"/>
    <cellStyle name="Normal 2 26 22 2" xfId="14518"/>
    <cellStyle name="Normal 2 26 22 3" xfId="14519"/>
    <cellStyle name="Normal 2 26 23" xfId="14520"/>
    <cellStyle name="Normal 2 26 23 2" xfId="14521"/>
    <cellStyle name="Normal 2 26 23 3" xfId="14522"/>
    <cellStyle name="Normal 2 26 24" xfId="14523"/>
    <cellStyle name="Normal 2 26 24 2" xfId="14524"/>
    <cellStyle name="Normal 2 26 24 3" xfId="14525"/>
    <cellStyle name="Normal 2 26 25" xfId="14526"/>
    <cellStyle name="Normal 2 26 25 2" xfId="14527"/>
    <cellStyle name="Normal 2 26 25 3" xfId="14528"/>
    <cellStyle name="Normal 2 26 26" xfId="14529"/>
    <cellStyle name="Normal 2 26 26 2" xfId="14530"/>
    <cellStyle name="Normal 2 26 26 3" xfId="14531"/>
    <cellStyle name="Normal 2 26 27" xfId="14532"/>
    <cellStyle name="Normal 2 26 27 2" xfId="14533"/>
    <cellStyle name="Normal 2 26 27 3" xfId="14534"/>
    <cellStyle name="Normal 2 26 28" xfId="14535"/>
    <cellStyle name="Normal 2 26 28 2" xfId="14536"/>
    <cellStyle name="Normal 2 26 28 3" xfId="14537"/>
    <cellStyle name="Normal 2 26 29" xfId="14538"/>
    <cellStyle name="Normal 2 26 29 2" xfId="14539"/>
    <cellStyle name="Normal 2 26 29 3" xfId="14540"/>
    <cellStyle name="Normal 2 26 3" xfId="14541"/>
    <cellStyle name="Normal 2 26 3 2" xfId="14542"/>
    <cellStyle name="Normal 2 26 3 3" xfId="14543"/>
    <cellStyle name="Normal 2 26 30" xfId="14544"/>
    <cellStyle name="Normal 2 26 30 2" xfId="14545"/>
    <cellStyle name="Normal 2 26 30 3" xfId="14546"/>
    <cellStyle name="Normal 2 26 31" xfId="14547"/>
    <cellStyle name="Normal 2 26 31 2" xfId="14548"/>
    <cellStyle name="Normal 2 26 31 3" xfId="14549"/>
    <cellStyle name="Normal 2 26 32" xfId="14550"/>
    <cellStyle name="Normal 2 26 32 2" xfId="14551"/>
    <cellStyle name="Normal 2 26 32 3" xfId="14552"/>
    <cellStyle name="Normal 2 26 33" xfId="14553"/>
    <cellStyle name="Normal 2 26 34" xfId="14554"/>
    <cellStyle name="Normal 2 26 34 2" xfId="14555"/>
    <cellStyle name="Normal 2 26 34 3" xfId="14556"/>
    <cellStyle name="Normal 2 26 35" xfId="14557"/>
    <cellStyle name="Normal 2 26 35 2" xfId="14558"/>
    <cellStyle name="Normal 2 26 35 3" xfId="14559"/>
    <cellStyle name="Normal 2 26 36" xfId="14560"/>
    <cellStyle name="Normal 2 26 36 2" xfId="14561"/>
    <cellStyle name="Normal 2 26 36 3" xfId="14562"/>
    <cellStyle name="Normal 2 26 37" xfId="14563"/>
    <cellStyle name="Normal 2 26 37 2" xfId="14564"/>
    <cellStyle name="Normal 2 26 37 3" xfId="14565"/>
    <cellStyle name="Normal 2 26 38" xfId="14566"/>
    <cellStyle name="Normal 2 26 38 2" xfId="14567"/>
    <cellStyle name="Normal 2 26 38 3" xfId="14568"/>
    <cellStyle name="Normal 2 26 4" xfId="14569"/>
    <cellStyle name="Normal 2 26 4 2" xfId="14570"/>
    <cellStyle name="Normal 2 26 4 3" xfId="14571"/>
    <cellStyle name="Normal 2 26 5" xfId="14572"/>
    <cellStyle name="Normal 2 26 5 2" xfId="14573"/>
    <cellStyle name="Normal 2 26 5 3" xfId="14574"/>
    <cellStyle name="Normal 2 26 6" xfId="14575"/>
    <cellStyle name="Normal 2 26 6 2" xfId="14576"/>
    <cellStyle name="Normal 2 26 6 3" xfId="14577"/>
    <cellStyle name="Normal 2 26 7" xfId="14578"/>
    <cellStyle name="Normal 2 26 7 2" xfId="14579"/>
    <cellStyle name="Normal 2 26 7 3" xfId="14580"/>
    <cellStyle name="Normal 2 26 8" xfId="14581"/>
    <cellStyle name="Normal 2 26 8 2" xfId="14582"/>
    <cellStyle name="Normal 2 26 8 3" xfId="14583"/>
    <cellStyle name="Normal 2 26 9" xfId="14584"/>
    <cellStyle name="Normal 2 26 9 2" xfId="14585"/>
    <cellStyle name="Normal 2 26 9 3" xfId="14586"/>
    <cellStyle name="Normal 2 27" xfId="14587"/>
    <cellStyle name="Normal 2 27 10" xfId="14588"/>
    <cellStyle name="Normal 2 27 10 2" xfId="14589"/>
    <cellStyle name="Normal 2 27 10 3" xfId="14590"/>
    <cellStyle name="Normal 2 27 11" xfId="14591"/>
    <cellStyle name="Normal 2 27 11 2" xfId="14592"/>
    <cellStyle name="Normal 2 27 11 3" xfId="14593"/>
    <cellStyle name="Normal 2 27 12" xfId="14594"/>
    <cellStyle name="Normal 2 27 12 2" xfId="14595"/>
    <cellStyle name="Normal 2 27 12 3" xfId="14596"/>
    <cellStyle name="Normal 2 27 13" xfId="14597"/>
    <cellStyle name="Normal 2 27 13 2" xfId="14598"/>
    <cellStyle name="Normal 2 27 13 3" xfId="14599"/>
    <cellStyle name="Normal 2 27 14" xfId="14600"/>
    <cellStyle name="Normal 2 27 14 2" xfId="14601"/>
    <cellStyle name="Normal 2 27 14 3" xfId="14602"/>
    <cellStyle name="Normal 2 27 15" xfId="14603"/>
    <cellStyle name="Normal 2 27 15 2" xfId="14604"/>
    <cellStyle name="Normal 2 27 15 3" xfId="14605"/>
    <cellStyle name="Normal 2 27 16" xfId="14606"/>
    <cellStyle name="Normal 2 27 16 2" xfId="14607"/>
    <cellStyle name="Normal 2 27 16 3" xfId="14608"/>
    <cellStyle name="Normal 2 27 17" xfId="14609"/>
    <cellStyle name="Normal 2 27 17 2" xfId="14610"/>
    <cellStyle name="Normal 2 27 17 3" xfId="14611"/>
    <cellStyle name="Normal 2 27 18" xfId="14612"/>
    <cellStyle name="Normal 2 27 18 2" xfId="14613"/>
    <cellStyle name="Normal 2 27 18 3" xfId="14614"/>
    <cellStyle name="Normal 2 27 19" xfId="14615"/>
    <cellStyle name="Normal 2 27 19 2" xfId="14616"/>
    <cellStyle name="Normal 2 27 19 3" xfId="14617"/>
    <cellStyle name="Normal 2 27 2" xfId="14618"/>
    <cellStyle name="Normal 2 27 2 2" xfId="14619"/>
    <cellStyle name="Normal 2 27 2 3" xfId="14620"/>
    <cellStyle name="Normal 2 27 20" xfId="14621"/>
    <cellStyle name="Normal 2 27 20 2" xfId="14622"/>
    <cellStyle name="Normal 2 27 20 3" xfId="14623"/>
    <cellStyle name="Normal 2 27 21" xfId="14624"/>
    <cellStyle name="Normal 2 27 21 2" xfId="14625"/>
    <cellStyle name="Normal 2 27 21 3" xfId="14626"/>
    <cellStyle name="Normal 2 27 22" xfId="14627"/>
    <cellStyle name="Normal 2 27 22 2" xfId="14628"/>
    <cellStyle name="Normal 2 27 22 3" xfId="14629"/>
    <cellStyle name="Normal 2 27 23" xfId="14630"/>
    <cellStyle name="Normal 2 27 23 2" xfId="14631"/>
    <cellStyle name="Normal 2 27 23 3" xfId="14632"/>
    <cellStyle name="Normal 2 27 24" xfId="14633"/>
    <cellStyle name="Normal 2 27 24 2" xfId="14634"/>
    <cellStyle name="Normal 2 27 24 3" xfId="14635"/>
    <cellStyle name="Normal 2 27 25" xfId="14636"/>
    <cellStyle name="Normal 2 27 25 2" xfId="14637"/>
    <cellStyle name="Normal 2 27 25 3" xfId="14638"/>
    <cellStyle name="Normal 2 27 26" xfId="14639"/>
    <cellStyle name="Normal 2 27 26 2" xfId="14640"/>
    <cellStyle name="Normal 2 27 26 3" xfId="14641"/>
    <cellStyle name="Normal 2 27 27" xfId="14642"/>
    <cellStyle name="Normal 2 27 27 2" xfId="14643"/>
    <cellStyle name="Normal 2 27 27 3" xfId="14644"/>
    <cellStyle name="Normal 2 27 28" xfId="14645"/>
    <cellStyle name="Normal 2 27 28 2" xfId="14646"/>
    <cellStyle name="Normal 2 27 28 3" xfId="14647"/>
    <cellStyle name="Normal 2 27 29" xfId="14648"/>
    <cellStyle name="Normal 2 27 29 2" xfId="14649"/>
    <cellStyle name="Normal 2 27 29 3" xfId="14650"/>
    <cellStyle name="Normal 2 27 3" xfId="14651"/>
    <cellStyle name="Normal 2 27 3 2" xfId="14652"/>
    <cellStyle name="Normal 2 27 3 3" xfId="14653"/>
    <cellStyle name="Normal 2 27 30" xfId="14654"/>
    <cellStyle name="Normal 2 27 30 2" xfId="14655"/>
    <cellStyle name="Normal 2 27 30 3" xfId="14656"/>
    <cellStyle name="Normal 2 27 31" xfId="14657"/>
    <cellStyle name="Normal 2 27 31 2" xfId="14658"/>
    <cellStyle name="Normal 2 27 31 3" xfId="14659"/>
    <cellStyle name="Normal 2 27 32" xfId="14660"/>
    <cellStyle name="Normal 2 27 32 2" xfId="14661"/>
    <cellStyle name="Normal 2 27 32 3" xfId="14662"/>
    <cellStyle name="Normal 2 27 33" xfId="14663"/>
    <cellStyle name="Normal 2 27 34" xfId="14664"/>
    <cellStyle name="Normal 2 27 34 2" xfId="14665"/>
    <cellStyle name="Normal 2 27 34 3" xfId="14666"/>
    <cellStyle name="Normal 2 27 35" xfId="14667"/>
    <cellStyle name="Normal 2 27 35 2" xfId="14668"/>
    <cellStyle name="Normal 2 27 35 3" xfId="14669"/>
    <cellStyle name="Normal 2 27 36" xfId="14670"/>
    <cellStyle name="Normal 2 27 36 2" xfId="14671"/>
    <cellStyle name="Normal 2 27 36 3" xfId="14672"/>
    <cellStyle name="Normal 2 27 37" xfId="14673"/>
    <cellStyle name="Normal 2 27 37 2" xfId="14674"/>
    <cellStyle name="Normal 2 27 37 3" xfId="14675"/>
    <cellStyle name="Normal 2 27 38" xfId="14676"/>
    <cellStyle name="Normal 2 27 38 2" xfId="14677"/>
    <cellStyle name="Normal 2 27 38 3" xfId="14678"/>
    <cellStyle name="Normal 2 27 4" xfId="14679"/>
    <cellStyle name="Normal 2 27 4 2" xfId="14680"/>
    <cellStyle name="Normal 2 27 4 3" xfId="14681"/>
    <cellStyle name="Normal 2 27 5" xfId="14682"/>
    <cellStyle name="Normal 2 27 5 2" xfId="14683"/>
    <cellStyle name="Normal 2 27 5 3" xfId="14684"/>
    <cellStyle name="Normal 2 27 6" xfId="14685"/>
    <cellStyle name="Normal 2 27 6 2" xfId="14686"/>
    <cellStyle name="Normal 2 27 6 3" xfId="14687"/>
    <cellStyle name="Normal 2 27 7" xfId="14688"/>
    <cellStyle name="Normal 2 27 7 2" xfId="14689"/>
    <cellStyle name="Normal 2 27 7 3" xfId="14690"/>
    <cellStyle name="Normal 2 27 8" xfId="14691"/>
    <cellStyle name="Normal 2 27 8 2" xfId="14692"/>
    <cellStyle name="Normal 2 27 8 3" xfId="14693"/>
    <cellStyle name="Normal 2 27 9" xfId="14694"/>
    <cellStyle name="Normal 2 27 9 2" xfId="14695"/>
    <cellStyle name="Normal 2 27 9 3" xfId="14696"/>
    <cellStyle name="Normal 2 28" xfId="14697"/>
    <cellStyle name="Normal 2 28 10" xfId="14698"/>
    <cellStyle name="Normal 2 28 10 2" xfId="14699"/>
    <cellStyle name="Normal 2 28 10 3" xfId="14700"/>
    <cellStyle name="Normal 2 28 11" xfId="14701"/>
    <cellStyle name="Normal 2 28 11 2" xfId="14702"/>
    <cellStyle name="Normal 2 28 11 3" xfId="14703"/>
    <cellStyle name="Normal 2 28 12" xfId="14704"/>
    <cellStyle name="Normal 2 28 12 2" xfId="14705"/>
    <cellStyle name="Normal 2 28 12 3" xfId="14706"/>
    <cellStyle name="Normal 2 28 13" xfId="14707"/>
    <cellStyle name="Normal 2 28 13 2" xfId="14708"/>
    <cellStyle name="Normal 2 28 13 3" xfId="14709"/>
    <cellStyle name="Normal 2 28 14" xfId="14710"/>
    <cellStyle name="Normal 2 28 14 2" xfId="14711"/>
    <cellStyle name="Normal 2 28 14 3" xfId="14712"/>
    <cellStyle name="Normal 2 28 15" xfId="14713"/>
    <cellStyle name="Normal 2 28 15 2" xfId="14714"/>
    <cellStyle name="Normal 2 28 15 3" xfId="14715"/>
    <cellStyle name="Normal 2 28 16" xfId="14716"/>
    <cellStyle name="Normal 2 28 16 2" xfId="14717"/>
    <cellStyle name="Normal 2 28 16 3" xfId="14718"/>
    <cellStyle name="Normal 2 28 17" xfId="14719"/>
    <cellStyle name="Normal 2 28 17 2" xfId="14720"/>
    <cellStyle name="Normal 2 28 17 3" xfId="14721"/>
    <cellStyle name="Normal 2 28 18" xfId="14722"/>
    <cellStyle name="Normal 2 28 18 2" xfId="14723"/>
    <cellStyle name="Normal 2 28 18 3" xfId="14724"/>
    <cellStyle name="Normal 2 28 19" xfId="14725"/>
    <cellStyle name="Normal 2 28 19 2" xfId="14726"/>
    <cellStyle name="Normal 2 28 19 3" xfId="14727"/>
    <cellStyle name="Normal 2 28 2" xfId="14728"/>
    <cellStyle name="Normal 2 28 2 2" xfId="14729"/>
    <cellStyle name="Normal 2 28 2 3" xfId="14730"/>
    <cellStyle name="Normal 2 28 20" xfId="14731"/>
    <cellStyle name="Normal 2 28 20 2" xfId="14732"/>
    <cellStyle name="Normal 2 28 20 3" xfId="14733"/>
    <cellStyle name="Normal 2 28 21" xfId="14734"/>
    <cellStyle name="Normal 2 28 21 2" xfId="14735"/>
    <cellStyle name="Normal 2 28 21 3" xfId="14736"/>
    <cellStyle name="Normal 2 28 22" xfId="14737"/>
    <cellStyle name="Normal 2 28 22 2" xfId="14738"/>
    <cellStyle name="Normal 2 28 22 3" xfId="14739"/>
    <cellStyle name="Normal 2 28 23" xfId="14740"/>
    <cellStyle name="Normal 2 28 23 2" xfId="14741"/>
    <cellStyle name="Normal 2 28 23 3" xfId="14742"/>
    <cellStyle name="Normal 2 28 24" xfId="14743"/>
    <cellStyle name="Normal 2 28 24 2" xfId="14744"/>
    <cellStyle name="Normal 2 28 24 3" xfId="14745"/>
    <cellStyle name="Normal 2 28 25" xfId="14746"/>
    <cellStyle name="Normal 2 28 25 2" xfId="14747"/>
    <cellStyle name="Normal 2 28 25 3" xfId="14748"/>
    <cellStyle name="Normal 2 28 26" xfId="14749"/>
    <cellStyle name="Normal 2 28 26 2" xfId="14750"/>
    <cellStyle name="Normal 2 28 26 3" xfId="14751"/>
    <cellStyle name="Normal 2 28 27" xfId="14752"/>
    <cellStyle name="Normal 2 28 27 2" xfId="14753"/>
    <cellStyle name="Normal 2 28 27 3" xfId="14754"/>
    <cellStyle name="Normal 2 28 28" xfId="14755"/>
    <cellStyle name="Normal 2 28 28 2" xfId="14756"/>
    <cellStyle name="Normal 2 28 28 3" xfId="14757"/>
    <cellStyle name="Normal 2 28 29" xfId="14758"/>
    <cellStyle name="Normal 2 28 29 2" xfId="14759"/>
    <cellStyle name="Normal 2 28 29 3" xfId="14760"/>
    <cellStyle name="Normal 2 28 3" xfId="14761"/>
    <cellStyle name="Normal 2 28 3 2" xfId="14762"/>
    <cellStyle name="Normal 2 28 3 3" xfId="14763"/>
    <cellStyle name="Normal 2 28 30" xfId="14764"/>
    <cellStyle name="Normal 2 28 30 2" xfId="14765"/>
    <cellStyle name="Normal 2 28 30 3" xfId="14766"/>
    <cellStyle name="Normal 2 28 31" xfId="14767"/>
    <cellStyle name="Normal 2 28 31 2" xfId="14768"/>
    <cellStyle name="Normal 2 28 31 3" xfId="14769"/>
    <cellStyle name="Normal 2 28 32" xfId="14770"/>
    <cellStyle name="Normal 2 28 32 2" xfId="14771"/>
    <cellStyle name="Normal 2 28 32 3" xfId="14772"/>
    <cellStyle name="Normal 2 28 33" xfId="14773"/>
    <cellStyle name="Normal 2 28 34" xfId="14774"/>
    <cellStyle name="Normal 2 28 34 2" xfId="14775"/>
    <cellStyle name="Normal 2 28 34 3" xfId="14776"/>
    <cellStyle name="Normal 2 28 35" xfId="14777"/>
    <cellStyle name="Normal 2 28 35 2" xfId="14778"/>
    <cellStyle name="Normal 2 28 35 3" xfId="14779"/>
    <cellStyle name="Normal 2 28 36" xfId="14780"/>
    <cellStyle name="Normal 2 28 36 2" xfId="14781"/>
    <cellStyle name="Normal 2 28 36 3" xfId="14782"/>
    <cellStyle name="Normal 2 28 37" xfId="14783"/>
    <cellStyle name="Normal 2 28 37 2" xfId="14784"/>
    <cellStyle name="Normal 2 28 37 3" xfId="14785"/>
    <cellStyle name="Normal 2 28 38" xfId="14786"/>
    <cellStyle name="Normal 2 28 38 2" xfId="14787"/>
    <cellStyle name="Normal 2 28 38 3" xfId="14788"/>
    <cellStyle name="Normal 2 28 4" xfId="14789"/>
    <cellStyle name="Normal 2 28 4 2" xfId="14790"/>
    <cellStyle name="Normal 2 28 4 3" xfId="14791"/>
    <cellStyle name="Normal 2 28 5" xfId="14792"/>
    <cellStyle name="Normal 2 28 5 2" xfId="14793"/>
    <cellStyle name="Normal 2 28 5 3" xfId="14794"/>
    <cellStyle name="Normal 2 28 6" xfId="14795"/>
    <cellStyle name="Normal 2 28 6 2" xfId="14796"/>
    <cellStyle name="Normal 2 28 6 3" xfId="14797"/>
    <cellStyle name="Normal 2 28 7" xfId="14798"/>
    <cellStyle name="Normal 2 28 7 2" xfId="14799"/>
    <cellStyle name="Normal 2 28 7 3" xfId="14800"/>
    <cellStyle name="Normal 2 28 8" xfId="14801"/>
    <cellStyle name="Normal 2 28 8 2" xfId="14802"/>
    <cellStyle name="Normal 2 28 8 3" xfId="14803"/>
    <cellStyle name="Normal 2 28 9" xfId="14804"/>
    <cellStyle name="Normal 2 28 9 2" xfId="14805"/>
    <cellStyle name="Normal 2 28 9 3" xfId="14806"/>
    <cellStyle name="Normal 2 29" xfId="14807"/>
    <cellStyle name="Normal 2 29 10" xfId="14808"/>
    <cellStyle name="Normal 2 29 10 2" xfId="14809"/>
    <cellStyle name="Normal 2 29 10 3" xfId="14810"/>
    <cellStyle name="Normal 2 29 11" xfId="14811"/>
    <cellStyle name="Normal 2 29 11 2" xfId="14812"/>
    <cellStyle name="Normal 2 29 11 3" xfId="14813"/>
    <cellStyle name="Normal 2 29 12" xfId="14814"/>
    <cellStyle name="Normal 2 29 12 2" xfId="14815"/>
    <cellStyle name="Normal 2 29 12 3" xfId="14816"/>
    <cellStyle name="Normal 2 29 13" xfId="14817"/>
    <cellStyle name="Normal 2 29 13 2" xfId="14818"/>
    <cellStyle name="Normal 2 29 13 3" xfId="14819"/>
    <cellStyle name="Normal 2 29 14" xfId="14820"/>
    <cellStyle name="Normal 2 29 14 2" xfId="14821"/>
    <cellStyle name="Normal 2 29 14 3" xfId="14822"/>
    <cellStyle name="Normal 2 29 15" xfId="14823"/>
    <cellStyle name="Normal 2 29 15 2" xfId="14824"/>
    <cellStyle name="Normal 2 29 15 3" xfId="14825"/>
    <cellStyle name="Normal 2 29 16" xfId="14826"/>
    <cellStyle name="Normal 2 29 16 2" xfId="14827"/>
    <cellStyle name="Normal 2 29 16 3" xfId="14828"/>
    <cellStyle name="Normal 2 29 17" xfId="14829"/>
    <cellStyle name="Normal 2 29 17 2" xfId="14830"/>
    <cellStyle name="Normal 2 29 17 3" xfId="14831"/>
    <cellStyle name="Normal 2 29 18" xfId="14832"/>
    <cellStyle name="Normal 2 29 18 2" xfId="14833"/>
    <cellStyle name="Normal 2 29 18 3" xfId="14834"/>
    <cellStyle name="Normal 2 29 19" xfId="14835"/>
    <cellStyle name="Normal 2 29 19 2" xfId="14836"/>
    <cellStyle name="Normal 2 29 19 3" xfId="14837"/>
    <cellStyle name="Normal 2 29 2" xfId="14838"/>
    <cellStyle name="Normal 2 29 2 2" xfId="14839"/>
    <cellStyle name="Normal 2 29 2 3" xfId="14840"/>
    <cellStyle name="Normal 2 29 20" xfId="14841"/>
    <cellStyle name="Normal 2 29 20 2" xfId="14842"/>
    <cellStyle name="Normal 2 29 20 3" xfId="14843"/>
    <cellStyle name="Normal 2 29 21" xfId="14844"/>
    <cellStyle name="Normal 2 29 21 2" xfId="14845"/>
    <cellStyle name="Normal 2 29 21 3" xfId="14846"/>
    <cellStyle name="Normal 2 29 22" xfId="14847"/>
    <cellStyle name="Normal 2 29 22 2" xfId="14848"/>
    <cellStyle name="Normal 2 29 22 3" xfId="14849"/>
    <cellStyle name="Normal 2 29 23" xfId="14850"/>
    <cellStyle name="Normal 2 29 23 2" xfId="14851"/>
    <cellStyle name="Normal 2 29 23 3" xfId="14852"/>
    <cellStyle name="Normal 2 29 24" xfId="14853"/>
    <cellStyle name="Normal 2 29 24 2" xfId="14854"/>
    <cellStyle name="Normal 2 29 24 3" xfId="14855"/>
    <cellStyle name="Normal 2 29 25" xfId="14856"/>
    <cellStyle name="Normal 2 29 25 2" xfId="14857"/>
    <cellStyle name="Normal 2 29 25 3" xfId="14858"/>
    <cellStyle name="Normal 2 29 26" xfId="14859"/>
    <cellStyle name="Normal 2 29 26 2" xfId="14860"/>
    <cellStyle name="Normal 2 29 26 3" xfId="14861"/>
    <cellStyle name="Normal 2 29 27" xfId="14862"/>
    <cellStyle name="Normal 2 29 27 2" xfId="14863"/>
    <cellStyle name="Normal 2 29 27 3" xfId="14864"/>
    <cellStyle name="Normal 2 29 28" xfId="14865"/>
    <cellStyle name="Normal 2 29 28 2" xfId="14866"/>
    <cellStyle name="Normal 2 29 28 3" xfId="14867"/>
    <cellStyle name="Normal 2 29 29" xfId="14868"/>
    <cellStyle name="Normal 2 29 29 2" xfId="14869"/>
    <cellStyle name="Normal 2 29 29 3" xfId="14870"/>
    <cellStyle name="Normal 2 29 3" xfId="14871"/>
    <cellStyle name="Normal 2 29 3 2" xfId="14872"/>
    <cellStyle name="Normal 2 29 3 3" xfId="14873"/>
    <cellStyle name="Normal 2 29 30" xfId="14874"/>
    <cellStyle name="Normal 2 29 30 2" xfId="14875"/>
    <cellStyle name="Normal 2 29 30 3" xfId="14876"/>
    <cellStyle name="Normal 2 29 31" xfId="14877"/>
    <cellStyle name="Normal 2 29 31 2" xfId="14878"/>
    <cellStyle name="Normal 2 29 31 3" xfId="14879"/>
    <cellStyle name="Normal 2 29 32" xfId="14880"/>
    <cellStyle name="Normal 2 29 32 2" xfId="14881"/>
    <cellStyle name="Normal 2 29 32 3" xfId="14882"/>
    <cellStyle name="Normal 2 29 33" xfId="14883"/>
    <cellStyle name="Normal 2 29 34" xfId="14884"/>
    <cellStyle name="Normal 2 29 34 2" xfId="14885"/>
    <cellStyle name="Normal 2 29 34 3" xfId="14886"/>
    <cellStyle name="Normal 2 29 35" xfId="14887"/>
    <cellStyle name="Normal 2 29 35 2" xfId="14888"/>
    <cellStyle name="Normal 2 29 35 3" xfId="14889"/>
    <cellStyle name="Normal 2 29 36" xfId="14890"/>
    <cellStyle name="Normal 2 29 36 2" xfId="14891"/>
    <cellStyle name="Normal 2 29 36 3" xfId="14892"/>
    <cellStyle name="Normal 2 29 37" xfId="14893"/>
    <cellStyle name="Normal 2 29 37 2" xfId="14894"/>
    <cellStyle name="Normal 2 29 37 3" xfId="14895"/>
    <cellStyle name="Normal 2 29 38" xfId="14896"/>
    <cellStyle name="Normal 2 29 38 2" xfId="14897"/>
    <cellStyle name="Normal 2 29 38 3" xfId="14898"/>
    <cellStyle name="Normal 2 29 4" xfId="14899"/>
    <cellStyle name="Normal 2 29 4 2" xfId="14900"/>
    <cellStyle name="Normal 2 29 4 3" xfId="14901"/>
    <cellStyle name="Normal 2 29 5" xfId="14902"/>
    <cellStyle name="Normal 2 29 5 2" xfId="14903"/>
    <cellStyle name="Normal 2 29 5 3" xfId="14904"/>
    <cellStyle name="Normal 2 29 6" xfId="14905"/>
    <cellStyle name="Normal 2 29 6 2" xfId="14906"/>
    <cellStyle name="Normal 2 29 6 3" xfId="14907"/>
    <cellStyle name="Normal 2 29 7" xfId="14908"/>
    <cellStyle name="Normal 2 29 7 2" xfId="14909"/>
    <cellStyle name="Normal 2 29 7 3" xfId="14910"/>
    <cellStyle name="Normal 2 29 8" xfId="14911"/>
    <cellStyle name="Normal 2 29 8 2" xfId="14912"/>
    <cellStyle name="Normal 2 29 8 3" xfId="14913"/>
    <cellStyle name="Normal 2 29 9" xfId="14914"/>
    <cellStyle name="Normal 2 29 9 2" xfId="14915"/>
    <cellStyle name="Normal 2 29 9 3" xfId="14916"/>
    <cellStyle name="Normal 2 3" xfId="14917"/>
    <cellStyle name="Normal 2 3 10" xfId="14918"/>
    <cellStyle name="Normal 2 3 10 2" xfId="14919"/>
    <cellStyle name="Normal 2 3 10 3" xfId="14920"/>
    <cellStyle name="Normal 2 3 11" xfId="14921"/>
    <cellStyle name="Normal 2 3 11 2" xfId="14922"/>
    <cellStyle name="Normal 2 3 11 3" xfId="14923"/>
    <cellStyle name="Normal 2 3 12" xfId="14924"/>
    <cellStyle name="Normal 2 3 12 2" xfId="14925"/>
    <cellStyle name="Normal 2 3 12 3" xfId="14926"/>
    <cellStyle name="Normal 2 3 13" xfId="14927"/>
    <cellStyle name="Normal 2 3 13 2" xfId="14928"/>
    <cellStyle name="Normal 2 3 13 3" xfId="14929"/>
    <cellStyle name="Normal 2 3 14" xfId="14930"/>
    <cellStyle name="Normal 2 3 14 2" xfId="14931"/>
    <cellStyle name="Normal 2 3 14 3" xfId="14932"/>
    <cellStyle name="Normal 2 3 15" xfId="14933"/>
    <cellStyle name="Normal 2 3 15 2" xfId="14934"/>
    <cellStyle name="Normal 2 3 15 3" xfId="14935"/>
    <cellStyle name="Normal 2 3 16" xfId="14936"/>
    <cellStyle name="Normal 2 3 16 2" xfId="14937"/>
    <cellStyle name="Normal 2 3 16 3" xfId="14938"/>
    <cellStyle name="Normal 2 3 17" xfId="14939"/>
    <cellStyle name="Normal 2 3 17 2" xfId="14940"/>
    <cellStyle name="Normal 2 3 17 3" xfId="14941"/>
    <cellStyle name="Normal 2 3 18" xfId="14942"/>
    <cellStyle name="Normal 2 3 18 2" xfId="14943"/>
    <cellStyle name="Normal 2 3 18 3" xfId="14944"/>
    <cellStyle name="Normal 2 3 19" xfId="14945"/>
    <cellStyle name="Normal 2 3 19 2" xfId="14946"/>
    <cellStyle name="Normal 2 3 19 3" xfId="14947"/>
    <cellStyle name="Normal 2 3 2" xfId="14948"/>
    <cellStyle name="Normal 2 3 2 2" xfId="14949"/>
    <cellStyle name="Normal 2 3 2 2 2" xfId="14950"/>
    <cellStyle name="Normal 2 3 2 2 3" xfId="14951"/>
    <cellStyle name="Normal 2 3 2 2 4" xfId="14952"/>
    <cellStyle name="Normal 2 3 2 2 5" xfId="14953"/>
    <cellStyle name="Normal 2 3 2 2 6" xfId="14954"/>
    <cellStyle name="Normal 2 3 2 2 7" xfId="14955"/>
    <cellStyle name="Normal 2 3 2 2 8" xfId="14956"/>
    <cellStyle name="Normal 2 3 2 2 9" xfId="14957"/>
    <cellStyle name="Normal 2 3 2 3" xfId="14958"/>
    <cellStyle name="Normal 2 3 2 3 2" xfId="14959"/>
    <cellStyle name="Normal 2 3 2 3 3" xfId="14960"/>
    <cellStyle name="Normal 2 3 2 4" xfId="14961"/>
    <cellStyle name="Normal 2 3 2 4 2" xfId="14962"/>
    <cellStyle name="Normal 2 3 2 4 3" xfId="14963"/>
    <cellStyle name="Normal 2 3 2 5" xfId="14964"/>
    <cellStyle name="Normal 2 3 2 5 2" xfId="14965"/>
    <cellStyle name="Normal 2 3 2 5 3" xfId="14966"/>
    <cellStyle name="Normal 2 3 2 6" xfId="14967"/>
    <cellStyle name="Normal 2 3 2 6 2" xfId="14968"/>
    <cellStyle name="Normal 2 3 2 6 3" xfId="14969"/>
    <cellStyle name="Normal 2 3 2 7" xfId="14970"/>
    <cellStyle name="Normal 2 3 2 7 2" xfId="14971"/>
    <cellStyle name="Normal 2 3 2 7 3" xfId="14972"/>
    <cellStyle name="Normal 2 3 20" xfId="14973"/>
    <cellStyle name="Normal 2 3 20 2" xfId="14974"/>
    <cellStyle name="Normal 2 3 20 3" xfId="14975"/>
    <cellStyle name="Normal 2 3 21" xfId="14976"/>
    <cellStyle name="Normal 2 3 21 2" xfId="14977"/>
    <cellStyle name="Normal 2 3 21 3" xfId="14978"/>
    <cellStyle name="Normal 2 3 22" xfId="14979"/>
    <cellStyle name="Normal 2 3 22 2" xfId="14980"/>
    <cellStyle name="Normal 2 3 22 3" xfId="14981"/>
    <cellStyle name="Normal 2 3 23" xfId="14982"/>
    <cellStyle name="Normal 2 3 23 2" xfId="14983"/>
    <cellStyle name="Normal 2 3 23 3" xfId="14984"/>
    <cellStyle name="Normal 2 3 24" xfId="14985"/>
    <cellStyle name="Normal 2 3 24 2" xfId="14986"/>
    <cellStyle name="Normal 2 3 24 3" xfId="14987"/>
    <cellStyle name="Normal 2 3 25" xfId="14988"/>
    <cellStyle name="Normal 2 3 25 2" xfId="14989"/>
    <cellStyle name="Normal 2 3 25 3" xfId="14990"/>
    <cellStyle name="Normal 2 3 26" xfId="14991"/>
    <cellStyle name="Normal 2 3 26 2" xfId="14992"/>
    <cellStyle name="Normal 2 3 26 3" xfId="14993"/>
    <cellStyle name="Normal 2 3 27" xfId="14994"/>
    <cellStyle name="Normal 2 3 27 2" xfId="14995"/>
    <cellStyle name="Normal 2 3 27 3" xfId="14996"/>
    <cellStyle name="Normal 2 3 28" xfId="14997"/>
    <cellStyle name="Normal 2 3 28 2" xfId="14998"/>
    <cellStyle name="Normal 2 3 28 3" xfId="14999"/>
    <cellStyle name="Normal 2 3 29" xfId="15000"/>
    <cellStyle name="Normal 2 3 29 2" xfId="15001"/>
    <cellStyle name="Normal 2 3 29 3" xfId="15002"/>
    <cellStyle name="Normal 2 3 3" xfId="15003"/>
    <cellStyle name="Normal 2 3 3 2" xfId="15004"/>
    <cellStyle name="Normal 2 3 3 2 2" xfId="15005"/>
    <cellStyle name="Normal 2 3 3 2 3" xfId="15006"/>
    <cellStyle name="Normal 2 3 3 2 4" xfId="15007"/>
    <cellStyle name="Normal 2 3 3 2 5" xfId="15008"/>
    <cellStyle name="Normal 2 3 3 2 6" xfId="15009"/>
    <cellStyle name="Normal 2 3 3 2 7" xfId="15010"/>
    <cellStyle name="Normal 2 3 3 2 8" xfId="15011"/>
    <cellStyle name="Normal 2 3 3 2 9" xfId="15012"/>
    <cellStyle name="Normal 2 3 3 3" xfId="15013"/>
    <cellStyle name="Normal 2 3 3 3 2" xfId="15014"/>
    <cellStyle name="Normal 2 3 3 3 3" xfId="15015"/>
    <cellStyle name="Normal 2 3 3 4" xfId="15016"/>
    <cellStyle name="Normal 2 3 3 4 2" xfId="15017"/>
    <cellStyle name="Normal 2 3 3 4 3" xfId="15018"/>
    <cellStyle name="Normal 2 3 3 5" xfId="15019"/>
    <cellStyle name="Normal 2 3 3 5 2" xfId="15020"/>
    <cellStyle name="Normal 2 3 3 5 3" xfId="15021"/>
    <cellStyle name="Normal 2 3 3 6" xfId="15022"/>
    <cellStyle name="Normal 2 3 3 6 2" xfId="15023"/>
    <cellStyle name="Normal 2 3 3 6 3" xfId="15024"/>
    <cellStyle name="Normal 2 3 3 7" xfId="15025"/>
    <cellStyle name="Normal 2 3 3 7 2" xfId="15026"/>
    <cellStyle name="Normal 2 3 3 7 3" xfId="15027"/>
    <cellStyle name="Normal 2 3 30" xfId="15028"/>
    <cellStyle name="Normal 2 3 30 2" xfId="15029"/>
    <cellStyle name="Normal 2 3 30 3" xfId="15030"/>
    <cellStyle name="Normal 2 3 31" xfId="15031"/>
    <cellStyle name="Normal 2 3 31 2" xfId="15032"/>
    <cellStyle name="Normal 2 3 31 3" xfId="15033"/>
    <cellStyle name="Normal 2 3 32" xfId="15034"/>
    <cellStyle name="Normal 2 3 32 2" xfId="15035"/>
    <cellStyle name="Normal 2 3 32 3" xfId="15036"/>
    <cellStyle name="Normal 2 3 33" xfId="15037"/>
    <cellStyle name="Normal 2 3 34" xfId="15038"/>
    <cellStyle name="Normal 2 3 34 2" xfId="15039"/>
    <cellStyle name="Normal 2 3 34 3" xfId="15040"/>
    <cellStyle name="Normal 2 3 35" xfId="15041"/>
    <cellStyle name="Normal 2 3 35 2" xfId="15042"/>
    <cellStyle name="Normal 2 3 35 3" xfId="15043"/>
    <cellStyle name="Normal 2 3 36" xfId="15044"/>
    <cellStyle name="Normal 2 3 36 2" xfId="15045"/>
    <cellStyle name="Normal 2 3 36 3" xfId="15046"/>
    <cellStyle name="Normal 2 3 37" xfId="15047"/>
    <cellStyle name="Normal 2 3 37 2" xfId="15048"/>
    <cellStyle name="Normal 2 3 37 3" xfId="15049"/>
    <cellStyle name="Normal 2 3 38" xfId="15050"/>
    <cellStyle name="Normal 2 3 38 2" xfId="15051"/>
    <cellStyle name="Normal 2 3 38 3" xfId="15052"/>
    <cellStyle name="Normal 2 3 39" xfId="30348"/>
    <cellStyle name="Normal 2 3 4" xfId="15053"/>
    <cellStyle name="Normal 2 3 4 2" xfId="15054"/>
    <cellStyle name="Normal 2 3 4 2 2" xfId="15055"/>
    <cellStyle name="Normal 2 3 4 2 3" xfId="15056"/>
    <cellStyle name="Normal 2 3 4 2 4" xfId="15057"/>
    <cellStyle name="Normal 2 3 4 2 5" xfId="15058"/>
    <cellStyle name="Normal 2 3 4 2 6" xfId="15059"/>
    <cellStyle name="Normal 2 3 4 2 7" xfId="15060"/>
    <cellStyle name="Normal 2 3 4 2 8" xfId="15061"/>
    <cellStyle name="Normal 2 3 4 2 9" xfId="15062"/>
    <cellStyle name="Normal 2 3 4 3" xfId="15063"/>
    <cellStyle name="Normal 2 3 4 3 2" xfId="15064"/>
    <cellStyle name="Normal 2 3 4 3 3" xfId="15065"/>
    <cellStyle name="Normal 2 3 4 4" xfId="15066"/>
    <cellStyle name="Normal 2 3 4 4 2" xfId="15067"/>
    <cellStyle name="Normal 2 3 4 4 3" xfId="15068"/>
    <cellStyle name="Normal 2 3 4 5" xfId="15069"/>
    <cellStyle name="Normal 2 3 4 5 2" xfId="15070"/>
    <cellStyle name="Normal 2 3 4 5 3" xfId="15071"/>
    <cellStyle name="Normal 2 3 4 6" xfId="15072"/>
    <cellStyle name="Normal 2 3 4 6 2" xfId="15073"/>
    <cellStyle name="Normal 2 3 4 6 3" xfId="15074"/>
    <cellStyle name="Normal 2 3 4 7" xfId="15075"/>
    <cellStyle name="Normal 2 3 4 7 2" xfId="15076"/>
    <cellStyle name="Normal 2 3 4 7 3" xfId="15077"/>
    <cellStyle name="Normal 2 3 5" xfId="15078"/>
    <cellStyle name="Normal 2 3 5 2" xfId="15079"/>
    <cellStyle name="Normal 2 3 5 2 2" xfId="15080"/>
    <cellStyle name="Normal 2 3 5 2 3" xfId="15081"/>
    <cellStyle name="Normal 2 3 5 2 4" xfId="15082"/>
    <cellStyle name="Normal 2 3 5 2 5" xfId="15083"/>
    <cellStyle name="Normal 2 3 5 2 6" xfId="15084"/>
    <cellStyle name="Normal 2 3 5 2 7" xfId="15085"/>
    <cellStyle name="Normal 2 3 5 2 8" xfId="15086"/>
    <cellStyle name="Normal 2 3 5 2 9" xfId="15087"/>
    <cellStyle name="Normal 2 3 5 3" xfId="15088"/>
    <cellStyle name="Normal 2 3 5 3 2" xfId="15089"/>
    <cellStyle name="Normal 2 3 5 3 3" xfId="15090"/>
    <cellStyle name="Normal 2 3 5 4" xfId="15091"/>
    <cellStyle name="Normal 2 3 5 4 2" xfId="15092"/>
    <cellStyle name="Normal 2 3 5 4 3" xfId="15093"/>
    <cellStyle name="Normal 2 3 5 5" xfId="15094"/>
    <cellStyle name="Normal 2 3 5 5 2" xfId="15095"/>
    <cellStyle name="Normal 2 3 5 5 3" xfId="15096"/>
    <cellStyle name="Normal 2 3 5 6" xfId="15097"/>
    <cellStyle name="Normal 2 3 5 6 2" xfId="15098"/>
    <cellStyle name="Normal 2 3 5 6 3" xfId="15099"/>
    <cellStyle name="Normal 2 3 5 7" xfId="15100"/>
    <cellStyle name="Normal 2 3 5 7 2" xfId="15101"/>
    <cellStyle name="Normal 2 3 5 7 3" xfId="15102"/>
    <cellStyle name="Normal 2 3 6" xfId="15103"/>
    <cellStyle name="Normal 2 3 6 2" xfId="15104"/>
    <cellStyle name="Normal 2 3 6 2 2" xfId="15105"/>
    <cellStyle name="Normal 2 3 6 2 3" xfId="15106"/>
    <cellStyle name="Normal 2 3 6 2 4" xfId="15107"/>
    <cellStyle name="Normal 2 3 6 2 5" xfId="15108"/>
    <cellStyle name="Normal 2 3 6 2 6" xfId="15109"/>
    <cellStyle name="Normal 2 3 6 2 7" xfId="15110"/>
    <cellStyle name="Normal 2 3 6 2 8" xfId="15111"/>
    <cellStyle name="Normal 2 3 6 2 9" xfId="15112"/>
    <cellStyle name="Normal 2 3 6 3" xfId="15113"/>
    <cellStyle name="Normal 2 3 6 3 2" xfId="15114"/>
    <cellStyle name="Normal 2 3 6 3 3" xfId="15115"/>
    <cellStyle name="Normal 2 3 6 4" xfId="15116"/>
    <cellStyle name="Normal 2 3 6 4 2" xfId="15117"/>
    <cellStyle name="Normal 2 3 6 4 3" xfId="15118"/>
    <cellStyle name="Normal 2 3 6 5" xfId="15119"/>
    <cellStyle name="Normal 2 3 6 5 2" xfId="15120"/>
    <cellStyle name="Normal 2 3 6 5 3" xfId="15121"/>
    <cellStyle name="Normal 2 3 6 6" xfId="15122"/>
    <cellStyle name="Normal 2 3 6 6 2" xfId="15123"/>
    <cellStyle name="Normal 2 3 6 6 3" xfId="15124"/>
    <cellStyle name="Normal 2 3 6 7" xfId="15125"/>
    <cellStyle name="Normal 2 3 6 7 2" xfId="15126"/>
    <cellStyle name="Normal 2 3 6 7 3" xfId="15127"/>
    <cellStyle name="Normal 2 3 7" xfId="15128"/>
    <cellStyle name="Normal 2 3 7 2" xfId="15129"/>
    <cellStyle name="Normal 2 3 7 2 2" xfId="15130"/>
    <cellStyle name="Normal 2 3 7 2 3" xfId="15131"/>
    <cellStyle name="Normal 2 3 7 2 4" xfId="15132"/>
    <cellStyle name="Normal 2 3 7 2 5" xfId="15133"/>
    <cellStyle name="Normal 2 3 7 2 6" xfId="15134"/>
    <cellStyle name="Normal 2 3 7 2 7" xfId="15135"/>
    <cellStyle name="Normal 2 3 7 2 8" xfId="15136"/>
    <cellStyle name="Normal 2 3 7 2 9" xfId="15137"/>
    <cellStyle name="Normal 2 3 7 3" xfId="15138"/>
    <cellStyle name="Normal 2 3 7 3 2" xfId="15139"/>
    <cellStyle name="Normal 2 3 7 3 3" xfId="15140"/>
    <cellStyle name="Normal 2 3 7 4" xfId="15141"/>
    <cellStyle name="Normal 2 3 7 4 2" xfId="15142"/>
    <cellStyle name="Normal 2 3 7 4 3" xfId="15143"/>
    <cellStyle name="Normal 2 3 7 5" xfId="15144"/>
    <cellStyle name="Normal 2 3 7 5 2" xfId="15145"/>
    <cellStyle name="Normal 2 3 7 5 3" xfId="15146"/>
    <cellStyle name="Normal 2 3 7 6" xfId="15147"/>
    <cellStyle name="Normal 2 3 7 6 2" xfId="15148"/>
    <cellStyle name="Normal 2 3 7 6 3" xfId="15149"/>
    <cellStyle name="Normal 2 3 7 7" xfId="15150"/>
    <cellStyle name="Normal 2 3 7 7 2" xfId="15151"/>
    <cellStyle name="Normal 2 3 7 7 3" xfId="15152"/>
    <cellStyle name="Normal 2 3 8" xfId="15153"/>
    <cellStyle name="Normal 2 3 8 2" xfId="15154"/>
    <cellStyle name="Normal 2 3 8 3" xfId="15155"/>
    <cellStyle name="Normal 2 3 9" xfId="15156"/>
    <cellStyle name="Normal 2 3 9 2" xfId="15157"/>
    <cellStyle name="Normal 2 3 9 3" xfId="15158"/>
    <cellStyle name="Normal 2 30" xfId="15159"/>
    <cellStyle name="Normal 2 30 10" xfId="15160"/>
    <cellStyle name="Normal 2 30 10 2" xfId="15161"/>
    <cellStyle name="Normal 2 30 10 3" xfId="15162"/>
    <cellStyle name="Normal 2 30 11" xfId="15163"/>
    <cellStyle name="Normal 2 30 11 2" xfId="15164"/>
    <cellStyle name="Normal 2 30 11 3" xfId="15165"/>
    <cellStyle name="Normal 2 30 12" xfId="15166"/>
    <cellStyle name="Normal 2 30 12 2" xfId="15167"/>
    <cellStyle name="Normal 2 30 12 3" xfId="15168"/>
    <cellStyle name="Normal 2 30 13" xfId="15169"/>
    <cellStyle name="Normal 2 30 13 2" xfId="15170"/>
    <cellStyle name="Normal 2 30 13 3" xfId="15171"/>
    <cellStyle name="Normal 2 30 14" xfId="15172"/>
    <cellStyle name="Normal 2 30 14 2" xfId="15173"/>
    <cellStyle name="Normal 2 30 14 3" xfId="15174"/>
    <cellStyle name="Normal 2 30 15" xfId="15175"/>
    <cellStyle name="Normal 2 30 15 2" xfId="15176"/>
    <cellStyle name="Normal 2 30 15 3" xfId="15177"/>
    <cellStyle name="Normal 2 30 16" xfId="15178"/>
    <cellStyle name="Normal 2 30 16 2" xfId="15179"/>
    <cellStyle name="Normal 2 30 16 3" xfId="15180"/>
    <cellStyle name="Normal 2 30 17" xfId="15181"/>
    <cellStyle name="Normal 2 30 17 2" xfId="15182"/>
    <cellStyle name="Normal 2 30 17 3" xfId="15183"/>
    <cellStyle name="Normal 2 30 18" xfId="15184"/>
    <cellStyle name="Normal 2 30 18 2" xfId="15185"/>
    <cellStyle name="Normal 2 30 18 3" xfId="15186"/>
    <cellStyle name="Normal 2 30 19" xfId="15187"/>
    <cellStyle name="Normal 2 30 19 2" xfId="15188"/>
    <cellStyle name="Normal 2 30 19 3" xfId="15189"/>
    <cellStyle name="Normal 2 30 2" xfId="15190"/>
    <cellStyle name="Normal 2 30 2 2" xfId="15191"/>
    <cellStyle name="Normal 2 30 2 3" xfId="15192"/>
    <cellStyle name="Normal 2 30 20" xfId="15193"/>
    <cellStyle name="Normal 2 30 20 2" xfId="15194"/>
    <cellStyle name="Normal 2 30 20 3" xfId="15195"/>
    <cellStyle name="Normal 2 30 21" xfId="15196"/>
    <cellStyle name="Normal 2 30 21 2" xfId="15197"/>
    <cellStyle name="Normal 2 30 21 3" xfId="15198"/>
    <cellStyle name="Normal 2 30 22" xfId="15199"/>
    <cellStyle name="Normal 2 30 22 2" xfId="15200"/>
    <cellStyle name="Normal 2 30 22 3" xfId="15201"/>
    <cellStyle name="Normal 2 30 23" xfId="15202"/>
    <cellStyle name="Normal 2 30 23 2" xfId="15203"/>
    <cellStyle name="Normal 2 30 23 3" xfId="15204"/>
    <cellStyle name="Normal 2 30 24" xfId="15205"/>
    <cellStyle name="Normal 2 30 24 2" xfId="15206"/>
    <cellStyle name="Normal 2 30 24 3" xfId="15207"/>
    <cellStyle name="Normal 2 30 25" xfId="15208"/>
    <cellStyle name="Normal 2 30 25 2" xfId="15209"/>
    <cellStyle name="Normal 2 30 25 3" xfId="15210"/>
    <cellStyle name="Normal 2 30 26" xfId="15211"/>
    <cellStyle name="Normal 2 30 26 2" xfId="15212"/>
    <cellStyle name="Normal 2 30 26 3" xfId="15213"/>
    <cellStyle name="Normal 2 30 27" xfId="15214"/>
    <cellStyle name="Normal 2 30 27 2" xfId="15215"/>
    <cellStyle name="Normal 2 30 27 3" xfId="15216"/>
    <cellStyle name="Normal 2 30 28" xfId="15217"/>
    <cellStyle name="Normal 2 30 28 2" xfId="15218"/>
    <cellStyle name="Normal 2 30 28 3" xfId="15219"/>
    <cellStyle name="Normal 2 30 29" xfId="15220"/>
    <cellStyle name="Normal 2 30 29 2" xfId="15221"/>
    <cellStyle name="Normal 2 30 29 3" xfId="15222"/>
    <cellStyle name="Normal 2 30 3" xfId="15223"/>
    <cellStyle name="Normal 2 30 3 2" xfId="15224"/>
    <cellStyle name="Normal 2 30 3 3" xfId="15225"/>
    <cellStyle name="Normal 2 30 30" xfId="15226"/>
    <cellStyle name="Normal 2 30 30 2" xfId="15227"/>
    <cellStyle name="Normal 2 30 30 3" xfId="15228"/>
    <cellStyle name="Normal 2 30 31" xfId="15229"/>
    <cellStyle name="Normal 2 30 31 2" xfId="15230"/>
    <cellStyle name="Normal 2 30 31 3" xfId="15231"/>
    <cellStyle name="Normal 2 30 32" xfId="15232"/>
    <cellStyle name="Normal 2 30 32 2" xfId="15233"/>
    <cellStyle name="Normal 2 30 32 3" xfId="15234"/>
    <cellStyle name="Normal 2 30 33" xfId="15235"/>
    <cellStyle name="Normal 2 30 34" xfId="15236"/>
    <cellStyle name="Normal 2 30 34 2" xfId="15237"/>
    <cellStyle name="Normal 2 30 34 3" xfId="15238"/>
    <cellStyle name="Normal 2 30 35" xfId="15239"/>
    <cellStyle name="Normal 2 30 35 2" xfId="15240"/>
    <cellStyle name="Normal 2 30 35 3" xfId="15241"/>
    <cellStyle name="Normal 2 30 36" xfId="15242"/>
    <cellStyle name="Normal 2 30 36 2" xfId="15243"/>
    <cellStyle name="Normal 2 30 36 3" xfId="15244"/>
    <cellStyle name="Normal 2 30 37" xfId="15245"/>
    <cellStyle name="Normal 2 30 37 2" xfId="15246"/>
    <cellStyle name="Normal 2 30 37 3" xfId="15247"/>
    <cellStyle name="Normal 2 30 38" xfId="15248"/>
    <cellStyle name="Normal 2 30 38 2" xfId="15249"/>
    <cellStyle name="Normal 2 30 38 3" xfId="15250"/>
    <cellStyle name="Normal 2 30 4" xfId="15251"/>
    <cellStyle name="Normal 2 30 4 2" xfId="15252"/>
    <cellStyle name="Normal 2 30 4 3" xfId="15253"/>
    <cellStyle name="Normal 2 30 5" xfId="15254"/>
    <cellStyle name="Normal 2 30 5 2" xfId="15255"/>
    <cellStyle name="Normal 2 30 5 3" xfId="15256"/>
    <cellStyle name="Normal 2 30 6" xfId="15257"/>
    <cellStyle name="Normal 2 30 6 2" xfId="15258"/>
    <cellStyle name="Normal 2 30 6 3" xfId="15259"/>
    <cellStyle name="Normal 2 30 7" xfId="15260"/>
    <cellStyle name="Normal 2 30 7 2" xfId="15261"/>
    <cellStyle name="Normal 2 30 7 3" xfId="15262"/>
    <cellStyle name="Normal 2 30 8" xfId="15263"/>
    <cellStyle name="Normal 2 30 8 2" xfId="15264"/>
    <cellStyle name="Normal 2 30 8 3" xfId="15265"/>
    <cellStyle name="Normal 2 30 9" xfId="15266"/>
    <cellStyle name="Normal 2 30 9 2" xfId="15267"/>
    <cellStyle name="Normal 2 30 9 3" xfId="15268"/>
    <cellStyle name="Normal 2 31" xfId="15269"/>
    <cellStyle name="Normal 2 31 10" xfId="15270"/>
    <cellStyle name="Normal 2 31 10 2" xfId="15271"/>
    <cellStyle name="Normal 2 31 10 3" xfId="15272"/>
    <cellStyle name="Normal 2 31 11" xfId="15273"/>
    <cellStyle name="Normal 2 31 11 2" xfId="15274"/>
    <cellStyle name="Normal 2 31 11 3" xfId="15275"/>
    <cellStyle name="Normal 2 31 12" xfId="15276"/>
    <cellStyle name="Normal 2 31 12 2" xfId="15277"/>
    <cellStyle name="Normal 2 31 12 3" xfId="15278"/>
    <cellStyle name="Normal 2 31 13" xfId="15279"/>
    <cellStyle name="Normal 2 31 13 2" xfId="15280"/>
    <cellStyle name="Normal 2 31 13 3" xfId="15281"/>
    <cellStyle name="Normal 2 31 14" xfId="15282"/>
    <cellStyle name="Normal 2 31 14 2" xfId="15283"/>
    <cellStyle name="Normal 2 31 14 3" xfId="15284"/>
    <cellStyle name="Normal 2 31 15" xfId="15285"/>
    <cellStyle name="Normal 2 31 15 2" xfId="15286"/>
    <cellStyle name="Normal 2 31 15 3" xfId="15287"/>
    <cellStyle name="Normal 2 31 16" xfId="15288"/>
    <cellStyle name="Normal 2 31 16 2" xfId="15289"/>
    <cellStyle name="Normal 2 31 16 3" xfId="15290"/>
    <cellStyle name="Normal 2 31 17" xfId="15291"/>
    <cellStyle name="Normal 2 31 17 2" xfId="15292"/>
    <cellStyle name="Normal 2 31 17 3" xfId="15293"/>
    <cellStyle name="Normal 2 31 18" xfId="15294"/>
    <cellStyle name="Normal 2 31 18 2" xfId="15295"/>
    <cellStyle name="Normal 2 31 18 3" xfId="15296"/>
    <cellStyle name="Normal 2 31 19" xfId="15297"/>
    <cellStyle name="Normal 2 31 19 2" xfId="15298"/>
    <cellStyle name="Normal 2 31 19 3" xfId="15299"/>
    <cellStyle name="Normal 2 31 2" xfId="15300"/>
    <cellStyle name="Normal 2 31 2 2" xfId="15301"/>
    <cellStyle name="Normal 2 31 2 3" xfId="15302"/>
    <cellStyle name="Normal 2 31 20" xfId="15303"/>
    <cellStyle name="Normal 2 31 20 2" xfId="15304"/>
    <cellStyle name="Normal 2 31 20 3" xfId="15305"/>
    <cellStyle name="Normal 2 31 21" xfId="15306"/>
    <cellStyle name="Normal 2 31 21 2" xfId="15307"/>
    <cellStyle name="Normal 2 31 21 3" xfId="15308"/>
    <cellStyle name="Normal 2 31 22" xfId="15309"/>
    <cellStyle name="Normal 2 31 22 2" xfId="15310"/>
    <cellStyle name="Normal 2 31 22 3" xfId="15311"/>
    <cellStyle name="Normal 2 31 23" xfId="15312"/>
    <cellStyle name="Normal 2 31 23 2" xfId="15313"/>
    <cellStyle name="Normal 2 31 23 3" xfId="15314"/>
    <cellStyle name="Normal 2 31 24" xfId="15315"/>
    <cellStyle name="Normal 2 31 24 2" xfId="15316"/>
    <cellStyle name="Normal 2 31 24 3" xfId="15317"/>
    <cellStyle name="Normal 2 31 25" xfId="15318"/>
    <cellStyle name="Normal 2 31 25 2" xfId="15319"/>
    <cellStyle name="Normal 2 31 25 3" xfId="15320"/>
    <cellStyle name="Normal 2 31 26" xfId="15321"/>
    <cellStyle name="Normal 2 31 26 2" xfId="15322"/>
    <cellStyle name="Normal 2 31 26 3" xfId="15323"/>
    <cellStyle name="Normal 2 31 27" xfId="15324"/>
    <cellStyle name="Normal 2 31 27 2" xfId="15325"/>
    <cellStyle name="Normal 2 31 27 3" xfId="15326"/>
    <cellStyle name="Normal 2 31 28" xfId="15327"/>
    <cellStyle name="Normal 2 31 28 2" xfId="15328"/>
    <cellStyle name="Normal 2 31 28 3" xfId="15329"/>
    <cellStyle name="Normal 2 31 29" xfId="15330"/>
    <cellStyle name="Normal 2 31 29 2" xfId="15331"/>
    <cellStyle name="Normal 2 31 29 3" xfId="15332"/>
    <cellStyle name="Normal 2 31 3" xfId="15333"/>
    <cellStyle name="Normal 2 31 3 2" xfId="15334"/>
    <cellStyle name="Normal 2 31 3 3" xfId="15335"/>
    <cellStyle name="Normal 2 31 30" xfId="15336"/>
    <cellStyle name="Normal 2 31 30 2" xfId="15337"/>
    <cellStyle name="Normal 2 31 30 3" xfId="15338"/>
    <cellStyle name="Normal 2 31 31" xfId="15339"/>
    <cellStyle name="Normal 2 31 31 2" xfId="15340"/>
    <cellStyle name="Normal 2 31 31 3" xfId="15341"/>
    <cellStyle name="Normal 2 31 32" xfId="15342"/>
    <cellStyle name="Normal 2 31 32 2" xfId="15343"/>
    <cellStyle name="Normal 2 31 32 3" xfId="15344"/>
    <cellStyle name="Normal 2 31 33" xfId="15345"/>
    <cellStyle name="Normal 2 31 34" xfId="15346"/>
    <cellStyle name="Normal 2 31 34 2" xfId="15347"/>
    <cellStyle name="Normal 2 31 34 3" xfId="15348"/>
    <cellStyle name="Normal 2 31 35" xfId="15349"/>
    <cellStyle name="Normal 2 31 35 2" xfId="15350"/>
    <cellStyle name="Normal 2 31 35 3" xfId="15351"/>
    <cellStyle name="Normal 2 31 36" xfId="15352"/>
    <cellStyle name="Normal 2 31 36 2" xfId="15353"/>
    <cellStyle name="Normal 2 31 36 3" xfId="15354"/>
    <cellStyle name="Normal 2 31 37" xfId="15355"/>
    <cellStyle name="Normal 2 31 37 2" xfId="15356"/>
    <cellStyle name="Normal 2 31 37 3" xfId="15357"/>
    <cellStyle name="Normal 2 31 38" xfId="15358"/>
    <cellStyle name="Normal 2 31 38 2" xfId="15359"/>
    <cellStyle name="Normal 2 31 38 3" xfId="15360"/>
    <cellStyle name="Normal 2 31 4" xfId="15361"/>
    <cellStyle name="Normal 2 31 4 2" xfId="15362"/>
    <cellStyle name="Normal 2 31 4 3" xfId="15363"/>
    <cellStyle name="Normal 2 31 5" xfId="15364"/>
    <cellStyle name="Normal 2 31 5 2" xfId="15365"/>
    <cellStyle name="Normal 2 31 5 3" xfId="15366"/>
    <cellStyle name="Normal 2 31 6" xfId="15367"/>
    <cellStyle name="Normal 2 31 6 2" xfId="15368"/>
    <cellStyle name="Normal 2 31 6 3" xfId="15369"/>
    <cellStyle name="Normal 2 31 7" xfId="15370"/>
    <cellStyle name="Normal 2 31 7 2" xfId="15371"/>
    <cellStyle name="Normal 2 31 7 3" xfId="15372"/>
    <cellStyle name="Normal 2 31 8" xfId="15373"/>
    <cellStyle name="Normal 2 31 8 2" xfId="15374"/>
    <cellStyle name="Normal 2 31 8 3" xfId="15375"/>
    <cellStyle name="Normal 2 31 9" xfId="15376"/>
    <cellStyle name="Normal 2 31 9 2" xfId="15377"/>
    <cellStyle name="Normal 2 31 9 3" xfId="15378"/>
    <cellStyle name="Normal 2 32" xfId="15379"/>
    <cellStyle name="Normal 2 32 10" xfId="15380"/>
    <cellStyle name="Normal 2 32 10 2" xfId="15381"/>
    <cellStyle name="Normal 2 32 10 3" xfId="15382"/>
    <cellStyle name="Normal 2 32 11" xfId="15383"/>
    <cellStyle name="Normal 2 32 11 2" xfId="15384"/>
    <cellStyle name="Normal 2 32 11 3" xfId="15385"/>
    <cellStyle name="Normal 2 32 12" xfId="15386"/>
    <cellStyle name="Normal 2 32 12 2" xfId="15387"/>
    <cellStyle name="Normal 2 32 12 3" xfId="15388"/>
    <cellStyle name="Normal 2 32 13" xfId="15389"/>
    <cellStyle name="Normal 2 32 13 2" xfId="15390"/>
    <cellStyle name="Normal 2 32 13 3" xfId="15391"/>
    <cellStyle name="Normal 2 32 14" xfId="15392"/>
    <cellStyle name="Normal 2 32 14 2" xfId="15393"/>
    <cellStyle name="Normal 2 32 14 3" xfId="15394"/>
    <cellStyle name="Normal 2 32 15" xfId="15395"/>
    <cellStyle name="Normal 2 32 15 2" xfId="15396"/>
    <cellStyle name="Normal 2 32 15 3" xfId="15397"/>
    <cellStyle name="Normal 2 32 16" xfId="15398"/>
    <cellStyle name="Normal 2 32 16 2" xfId="15399"/>
    <cellStyle name="Normal 2 32 16 3" xfId="15400"/>
    <cellStyle name="Normal 2 32 17" xfId="15401"/>
    <cellStyle name="Normal 2 32 17 2" xfId="15402"/>
    <cellStyle name="Normal 2 32 17 3" xfId="15403"/>
    <cellStyle name="Normal 2 32 18" xfId="15404"/>
    <cellStyle name="Normal 2 32 18 2" xfId="15405"/>
    <cellStyle name="Normal 2 32 18 3" xfId="15406"/>
    <cellStyle name="Normal 2 32 19" xfId="15407"/>
    <cellStyle name="Normal 2 32 19 2" xfId="15408"/>
    <cellStyle name="Normal 2 32 19 3" xfId="15409"/>
    <cellStyle name="Normal 2 32 2" xfId="15410"/>
    <cellStyle name="Normal 2 32 2 2" xfId="15411"/>
    <cellStyle name="Normal 2 32 2 3" xfId="15412"/>
    <cellStyle name="Normal 2 32 20" xfId="15413"/>
    <cellStyle name="Normal 2 32 20 2" xfId="15414"/>
    <cellStyle name="Normal 2 32 20 3" xfId="15415"/>
    <cellStyle name="Normal 2 32 21" xfId="15416"/>
    <cellStyle name="Normal 2 32 21 2" xfId="15417"/>
    <cellStyle name="Normal 2 32 21 3" xfId="15418"/>
    <cellStyle name="Normal 2 32 22" xfId="15419"/>
    <cellStyle name="Normal 2 32 22 2" xfId="15420"/>
    <cellStyle name="Normal 2 32 22 3" xfId="15421"/>
    <cellStyle name="Normal 2 32 23" xfId="15422"/>
    <cellStyle name="Normal 2 32 23 2" xfId="15423"/>
    <cellStyle name="Normal 2 32 23 3" xfId="15424"/>
    <cellStyle name="Normal 2 32 24" xfId="15425"/>
    <cellStyle name="Normal 2 32 24 2" xfId="15426"/>
    <cellStyle name="Normal 2 32 24 3" xfId="15427"/>
    <cellStyle name="Normal 2 32 25" xfId="15428"/>
    <cellStyle name="Normal 2 32 25 2" xfId="15429"/>
    <cellStyle name="Normal 2 32 25 3" xfId="15430"/>
    <cellStyle name="Normal 2 32 26" xfId="15431"/>
    <cellStyle name="Normal 2 32 26 2" xfId="15432"/>
    <cellStyle name="Normal 2 32 26 3" xfId="15433"/>
    <cellStyle name="Normal 2 32 27" xfId="15434"/>
    <cellStyle name="Normal 2 32 27 2" xfId="15435"/>
    <cellStyle name="Normal 2 32 27 3" xfId="15436"/>
    <cellStyle name="Normal 2 32 28" xfId="15437"/>
    <cellStyle name="Normal 2 32 28 2" xfId="15438"/>
    <cellStyle name="Normal 2 32 28 3" xfId="15439"/>
    <cellStyle name="Normal 2 32 29" xfId="15440"/>
    <cellStyle name="Normal 2 32 29 2" xfId="15441"/>
    <cellStyle name="Normal 2 32 29 3" xfId="15442"/>
    <cellStyle name="Normal 2 32 3" xfId="15443"/>
    <cellStyle name="Normal 2 32 3 2" xfId="15444"/>
    <cellStyle name="Normal 2 32 3 3" xfId="15445"/>
    <cellStyle name="Normal 2 32 30" xfId="15446"/>
    <cellStyle name="Normal 2 32 30 2" xfId="15447"/>
    <cellStyle name="Normal 2 32 30 3" xfId="15448"/>
    <cellStyle name="Normal 2 32 31" xfId="15449"/>
    <cellStyle name="Normal 2 32 31 2" xfId="15450"/>
    <cellStyle name="Normal 2 32 31 3" xfId="15451"/>
    <cellStyle name="Normal 2 32 32" xfId="15452"/>
    <cellStyle name="Normal 2 32 32 2" xfId="15453"/>
    <cellStyle name="Normal 2 32 32 3" xfId="15454"/>
    <cellStyle name="Normal 2 32 33" xfId="15455"/>
    <cellStyle name="Normal 2 32 34" xfId="15456"/>
    <cellStyle name="Normal 2 32 34 2" xfId="15457"/>
    <cellStyle name="Normal 2 32 34 3" xfId="15458"/>
    <cellStyle name="Normal 2 32 35" xfId="15459"/>
    <cellStyle name="Normal 2 32 35 2" xfId="15460"/>
    <cellStyle name="Normal 2 32 35 3" xfId="15461"/>
    <cellStyle name="Normal 2 32 36" xfId="15462"/>
    <cellStyle name="Normal 2 32 36 2" xfId="15463"/>
    <cellStyle name="Normal 2 32 36 3" xfId="15464"/>
    <cellStyle name="Normal 2 32 37" xfId="15465"/>
    <cellStyle name="Normal 2 32 37 2" xfId="15466"/>
    <cellStyle name="Normal 2 32 37 3" xfId="15467"/>
    <cellStyle name="Normal 2 32 38" xfId="15468"/>
    <cellStyle name="Normal 2 32 38 2" xfId="15469"/>
    <cellStyle name="Normal 2 32 38 3" xfId="15470"/>
    <cellStyle name="Normal 2 32 4" xfId="15471"/>
    <cellStyle name="Normal 2 32 4 2" xfId="15472"/>
    <cellStyle name="Normal 2 32 4 3" xfId="15473"/>
    <cellStyle name="Normal 2 32 5" xfId="15474"/>
    <cellStyle name="Normal 2 32 5 2" xfId="15475"/>
    <cellStyle name="Normal 2 32 5 3" xfId="15476"/>
    <cellStyle name="Normal 2 32 6" xfId="15477"/>
    <cellStyle name="Normal 2 32 6 2" xfId="15478"/>
    <cellStyle name="Normal 2 32 6 3" xfId="15479"/>
    <cellStyle name="Normal 2 32 7" xfId="15480"/>
    <cellStyle name="Normal 2 32 7 2" xfId="15481"/>
    <cellStyle name="Normal 2 32 7 3" xfId="15482"/>
    <cellStyle name="Normal 2 32 8" xfId="15483"/>
    <cellStyle name="Normal 2 32 8 2" xfId="15484"/>
    <cellStyle name="Normal 2 32 8 3" xfId="15485"/>
    <cellStyle name="Normal 2 32 9" xfId="15486"/>
    <cellStyle name="Normal 2 32 9 2" xfId="15487"/>
    <cellStyle name="Normal 2 32 9 3" xfId="15488"/>
    <cellStyle name="Normal 2 33" xfId="15489"/>
    <cellStyle name="Normal 2 33 10" xfId="15490"/>
    <cellStyle name="Normal 2 33 10 2" xfId="15491"/>
    <cellStyle name="Normal 2 33 10 3" xfId="15492"/>
    <cellStyle name="Normal 2 33 11" xfId="15493"/>
    <cellStyle name="Normal 2 33 11 2" xfId="15494"/>
    <cellStyle name="Normal 2 33 11 3" xfId="15495"/>
    <cellStyle name="Normal 2 33 12" xfId="15496"/>
    <cellStyle name="Normal 2 33 12 2" xfId="15497"/>
    <cellStyle name="Normal 2 33 12 3" xfId="15498"/>
    <cellStyle name="Normal 2 33 13" xfId="15499"/>
    <cellStyle name="Normal 2 33 13 2" xfId="15500"/>
    <cellStyle name="Normal 2 33 13 3" xfId="15501"/>
    <cellStyle name="Normal 2 33 14" xfId="15502"/>
    <cellStyle name="Normal 2 33 14 2" xfId="15503"/>
    <cellStyle name="Normal 2 33 14 3" xfId="15504"/>
    <cellStyle name="Normal 2 33 15" xfId="15505"/>
    <cellStyle name="Normal 2 33 15 2" xfId="15506"/>
    <cellStyle name="Normal 2 33 15 3" xfId="15507"/>
    <cellStyle name="Normal 2 33 16" xfId="15508"/>
    <cellStyle name="Normal 2 33 16 2" xfId="15509"/>
    <cellStyle name="Normal 2 33 16 3" xfId="15510"/>
    <cellStyle name="Normal 2 33 17" xfId="15511"/>
    <cellStyle name="Normal 2 33 17 2" xfId="15512"/>
    <cellStyle name="Normal 2 33 17 3" xfId="15513"/>
    <cellStyle name="Normal 2 33 18" xfId="15514"/>
    <cellStyle name="Normal 2 33 18 2" xfId="15515"/>
    <cellStyle name="Normal 2 33 18 3" xfId="15516"/>
    <cellStyle name="Normal 2 33 19" xfId="15517"/>
    <cellStyle name="Normal 2 33 19 2" xfId="15518"/>
    <cellStyle name="Normal 2 33 19 3" xfId="15519"/>
    <cellStyle name="Normal 2 33 2" xfId="15520"/>
    <cellStyle name="Normal 2 33 2 2" xfId="15521"/>
    <cellStyle name="Normal 2 33 2 3" xfId="15522"/>
    <cellStyle name="Normal 2 33 20" xfId="15523"/>
    <cellStyle name="Normal 2 33 20 2" xfId="15524"/>
    <cellStyle name="Normal 2 33 20 3" xfId="15525"/>
    <cellStyle name="Normal 2 33 21" xfId="15526"/>
    <cellStyle name="Normal 2 33 21 2" xfId="15527"/>
    <cellStyle name="Normal 2 33 21 3" xfId="15528"/>
    <cellStyle name="Normal 2 33 22" xfId="15529"/>
    <cellStyle name="Normal 2 33 22 2" xfId="15530"/>
    <cellStyle name="Normal 2 33 22 3" xfId="15531"/>
    <cellStyle name="Normal 2 33 23" xfId="15532"/>
    <cellStyle name="Normal 2 33 23 2" xfId="15533"/>
    <cellStyle name="Normal 2 33 23 3" xfId="15534"/>
    <cellStyle name="Normal 2 33 24" xfId="15535"/>
    <cellStyle name="Normal 2 33 24 2" xfId="15536"/>
    <cellStyle name="Normal 2 33 24 3" xfId="15537"/>
    <cellStyle name="Normal 2 33 25" xfId="15538"/>
    <cellStyle name="Normal 2 33 25 2" xfId="15539"/>
    <cellStyle name="Normal 2 33 25 3" xfId="15540"/>
    <cellStyle name="Normal 2 33 26" xfId="15541"/>
    <cellStyle name="Normal 2 33 26 2" xfId="15542"/>
    <cellStyle name="Normal 2 33 26 3" xfId="15543"/>
    <cellStyle name="Normal 2 33 27" xfId="15544"/>
    <cellStyle name="Normal 2 33 27 2" xfId="15545"/>
    <cellStyle name="Normal 2 33 27 3" xfId="15546"/>
    <cellStyle name="Normal 2 33 28" xfId="15547"/>
    <cellStyle name="Normal 2 33 28 2" xfId="15548"/>
    <cellStyle name="Normal 2 33 28 3" xfId="15549"/>
    <cellStyle name="Normal 2 33 29" xfId="15550"/>
    <cellStyle name="Normal 2 33 29 2" xfId="15551"/>
    <cellStyle name="Normal 2 33 29 3" xfId="15552"/>
    <cellStyle name="Normal 2 33 3" xfId="15553"/>
    <cellStyle name="Normal 2 33 3 2" xfId="15554"/>
    <cellStyle name="Normal 2 33 3 3" xfId="15555"/>
    <cellStyle name="Normal 2 33 30" xfId="15556"/>
    <cellStyle name="Normal 2 33 30 2" xfId="15557"/>
    <cellStyle name="Normal 2 33 30 3" xfId="15558"/>
    <cellStyle name="Normal 2 33 31" xfId="15559"/>
    <cellStyle name="Normal 2 33 31 2" xfId="15560"/>
    <cellStyle name="Normal 2 33 31 3" xfId="15561"/>
    <cellStyle name="Normal 2 33 32" xfId="15562"/>
    <cellStyle name="Normal 2 33 32 2" xfId="15563"/>
    <cellStyle name="Normal 2 33 32 3" xfId="15564"/>
    <cellStyle name="Normal 2 33 33" xfId="15565"/>
    <cellStyle name="Normal 2 33 34" xfId="15566"/>
    <cellStyle name="Normal 2 33 34 2" xfId="15567"/>
    <cellStyle name="Normal 2 33 34 3" xfId="15568"/>
    <cellStyle name="Normal 2 33 35" xfId="15569"/>
    <cellStyle name="Normal 2 33 35 2" xfId="15570"/>
    <cellStyle name="Normal 2 33 35 3" xfId="15571"/>
    <cellStyle name="Normal 2 33 36" xfId="15572"/>
    <cellStyle name="Normal 2 33 36 2" xfId="15573"/>
    <cellStyle name="Normal 2 33 36 3" xfId="15574"/>
    <cellStyle name="Normal 2 33 37" xfId="15575"/>
    <cellStyle name="Normal 2 33 37 2" xfId="15576"/>
    <cellStyle name="Normal 2 33 37 3" xfId="15577"/>
    <cellStyle name="Normal 2 33 38" xfId="15578"/>
    <cellStyle name="Normal 2 33 38 2" xfId="15579"/>
    <cellStyle name="Normal 2 33 38 3" xfId="15580"/>
    <cellStyle name="Normal 2 33 4" xfId="15581"/>
    <cellStyle name="Normal 2 33 4 2" xfId="15582"/>
    <cellStyle name="Normal 2 33 4 3" xfId="15583"/>
    <cellStyle name="Normal 2 33 5" xfId="15584"/>
    <cellStyle name="Normal 2 33 5 2" xfId="15585"/>
    <cellStyle name="Normal 2 33 5 3" xfId="15586"/>
    <cellStyle name="Normal 2 33 6" xfId="15587"/>
    <cellStyle name="Normal 2 33 6 2" xfId="15588"/>
    <cellStyle name="Normal 2 33 6 3" xfId="15589"/>
    <cellStyle name="Normal 2 33 7" xfId="15590"/>
    <cellStyle name="Normal 2 33 7 2" xfId="15591"/>
    <cellStyle name="Normal 2 33 7 3" xfId="15592"/>
    <cellStyle name="Normal 2 33 8" xfId="15593"/>
    <cellStyle name="Normal 2 33 8 2" xfId="15594"/>
    <cellStyle name="Normal 2 33 8 3" xfId="15595"/>
    <cellStyle name="Normal 2 33 9" xfId="15596"/>
    <cellStyle name="Normal 2 33 9 2" xfId="15597"/>
    <cellStyle name="Normal 2 33 9 3" xfId="15598"/>
    <cellStyle name="Normal 2 34" xfId="15599"/>
    <cellStyle name="Normal 2 34 10" xfId="15600"/>
    <cellStyle name="Normal 2 34 10 2" xfId="15601"/>
    <cellStyle name="Normal 2 34 10 3" xfId="15602"/>
    <cellStyle name="Normal 2 34 11" xfId="15603"/>
    <cellStyle name="Normal 2 34 11 2" xfId="15604"/>
    <cellStyle name="Normal 2 34 11 3" xfId="15605"/>
    <cellStyle name="Normal 2 34 12" xfId="15606"/>
    <cellStyle name="Normal 2 34 12 2" xfId="15607"/>
    <cellStyle name="Normal 2 34 12 3" xfId="15608"/>
    <cellStyle name="Normal 2 34 13" xfId="15609"/>
    <cellStyle name="Normal 2 34 13 2" xfId="15610"/>
    <cellStyle name="Normal 2 34 13 3" xfId="15611"/>
    <cellStyle name="Normal 2 34 14" xfId="15612"/>
    <cellStyle name="Normal 2 34 14 2" xfId="15613"/>
    <cellStyle name="Normal 2 34 14 3" xfId="15614"/>
    <cellStyle name="Normal 2 34 15" xfId="15615"/>
    <cellStyle name="Normal 2 34 15 2" xfId="15616"/>
    <cellStyle name="Normal 2 34 15 3" xfId="15617"/>
    <cellStyle name="Normal 2 34 16" xfId="15618"/>
    <cellStyle name="Normal 2 34 16 2" xfId="15619"/>
    <cellStyle name="Normal 2 34 16 3" xfId="15620"/>
    <cellStyle name="Normal 2 34 17" xfId="15621"/>
    <cellStyle name="Normal 2 34 17 2" xfId="15622"/>
    <cellStyle name="Normal 2 34 17 3" xfId="15623"/>
    <cellStyle name="Normal 2 34 18" xfId="15624"/>
    <cellStyle name="Normal 2 34 18 2" xfId="15625"/>
    <cellStyle name="Normal 2 34 18 3" xfId="15626"/>
    <cellStyle name="Normal 2 34 19" xfId="15627"/>
    <cellStyle name="Normal 2 34 19 2" xfId="15628"/>
    <cellStyle name="Normal 2 34 19 3" xfId="15629"/>
    <cellStyle name="Normal 2 34 2" xfId="15630"/>
    <cellStyle name="Normal 2 34 2 2" xfId="15631"/>
    <cellStyle name="Normal 2 34 2 3" xfId="15632"/>
    <cellStyle name="Normal 2 34 20" xfId="15633"/>
    <cellStyle name="Normal 2 34 20 2" xfId="15634"/>
    <cellStyle name="Normal 2 34 20 3" xfId="15635"/>
    <cellStyle name="Normal 2 34 21" xfId="15636"/>
    <cellStyle name="Normal 2 34 21 2" xfId="15637"/>
    <cellStyle name="Normal 2 34 21 3" xfId="15638"/>
    <cellStyle name="Normal 2 34 22" xfId="15639"/>
    <cellStyle name="Normal 2 34 22 2" xfId="15640"/>
    <cellStyle name="Normal 2 34 22 3" xfId="15641"/>
    <cellStyle name="Normal 2 34 23" xfId="15642"/>
    <cellStyle name="Normal 2 34 23 2" xfId="15643"/>
    <cellStyle name="Normal 2 34 23 3" xfId="15644"/>
    <cellStyle name="Normal 2 34 24" xfId="15645"/>
    <cellStyle name="Normal 2 34 24 2" xfId="15646"/>
    <cellStyle name="Normal 2 34 24 3" xfId="15647"/>
    <cellStyle name="Normal 2 34 25" xfId="15648"/>
    <cellStyle name="Normal 2 34 25 2" xfId="15649"/>
    <cellStyle name="Normal 2 34 25 3" xfId="15650"/>
    <cellStyle name="Normal 2 34 26" xfId="15651"/>
    <cellStyle name="Normal 2 34 26 2" xfId="15652"/>
    <cellStyle name="Normal 2 34 26 3" xfId="15653"/>
    <cellStyle name="Normal 2 34 27" xfId="15654"/>
    <cellStyle name="Normal 2 34 27 2" xfId="15655"/>
    <cellStyle name="Normal 2 34 27 3" xfId="15656"/>
    <cellStyle name="Normal 2 34 28" xfId="15657"/>
    <cellStyle name="Normal 2 34 28 2" xfId="15658"/>
    <cellStyle name="Normal 2 34 28 3" xfId="15659"/>
    <cellStyle name="Normal 2 34 29" xfId="15660"/>
    <cellStyle name="Normal 2 34 29 2" xfId="15661"/>
    <cellStyle name="Normal 2 34 29 3" xfId="15662"/>
    <cellStyle name="Normal 2 34 3" xfId="15663"/>
    <cellStyle name="Normal 2 34 3 2" xfId="15664"/>
    <cellStyle name="Normal 2 34 3 3" xfId="15665"/>
    <cellStyle name="Normal 2 34 30" xfId="15666"/>
    <cellStyle name="Normal 2 34 30 2" xfId="15667"/>
    <cellStyle name="Normal 2 34 30 3" xfId="15668"/>
    <cellStyle name="Normal 2 34 31" xfId="15669"/>
    <cellStyle name="Normal 2 34 31 2" xfId="15670"/>
    <cellStyle name="Normal 2 34 31 3" xfId="15671"/>
    <cellStyle name="Normal 2 34 32" xfId="15672"/>
    <cellStyle name="Normal 2 34 32 2" xfId="15673"/>
    <cellStyle name="Normal 2 34 32 3" xfId="15674"/>
    <cellStyle name="Normal 2 34 33" xfId="15675"/>
    <cellStyle name="Normal 2 34 34" xfId="15676"/>
    <cellStyle name="Normal 2 34 34 2" xfId="15677"/>
    <cellStyle name="Normal 2 34 34 3" xfId="15678"/>
    <cellStyle name="Normal 2 34 35" xfId="15679"/>
    <cellStyle name="Normal 2 34 35 2" xfId="15680"/>
    <cellStyle name="Normal 2 34 35 3" xfId="15681"/>
    <cellStyle name="Normal 2 34 36" xfId="15682"/>
    <cellStyle name="Normal 2 34 36 2" xfId="15683"/>
    <cellStyle name="Normal 2 34 36 3" xfId="15684"/>
    <cellStyle name="Normal 2 34 37" xfId="15685"/>
    <cellStyle name="Normal 2 34 37 2" xfId="15686"/>
    <cellStyle name="Normal 2 34 37 3" xfId="15687"/>
    <cellStyle name="Normal 2 34 38" xfId="15688"/>
    <cellStyle name="Normal 2 34 38 2" xfId="15689"/>
    <cellStyle name="Normal 2 34 38 3" xfId="15690"/>
    <cellStyle name="Normal 2 34 4" xfId="15691"/>
    <cellStyle name="Normal 2 34 4 2" xfId="15692"/>
    <cellStyle name="Normal 2 34 4 3" xfId="15693"/>
    <cellStyle name="Normal 2 34 5" xfId="15694"/>
    <cellStyle name="Normal 2 34 5 2" xfId="15695"/>
    <cellStyle name="Normal 2 34 5 3" xfId="15696"/>
    <cellStyle name="Normal 2 34 6" xfId="15697"/>
    <cellStyle name="Normal 2 34 6 2" xfId="15698"/>
    <cellStyle name="Normal 2 34 6 3" xfId="15699"/>
    <cellStyle name="Normal 2 34 7" xfId="15700"/>
    <cellStyle name="Normal 2 34 7 2" xfId="15701"/>
    <cellStyle name="Normal 2 34 7 3" xfId="15702"/>
    <cellStyle name="Normal 2 34 8" xfId="15703"/>
    <cellStyle name="Normal 2 34 8 2" xfId="15704"/>
    <cellStyle name="Normal 2 34 8 3" xfId="15705"/>
    <cellStyle name="Normal 2 34 9" xfId="15706"/>
    <cellStyle name="Normal 2 34 9 2" xfId="15707"/>
    <cellStyle name="Normal 2 34 9 3" xfId="15708"/>
    <cellStyle name="Normal 2 35" xfId="15709"/>
    <cellStyle name="Normal 2 35 10" xfId="15710"/>
    <cellStyle name="Normal 2 35 10 2" xfId="15711"/>
    <cellStyle name="Normal 2 35 10 3" xfId="15712"/>
    <cellStyle name="Normal 2 35 11" xfId="15713"/>
    <cellStyle name="Normal 2 35 11 2" xfId="15714"/>
    <cellStyle name="Normal 2 35 11 3" xfId="15715"/>
    <cellStyle name="Normal 2 35 12" xfId="15716"/>
    <cellStyle name="Normal 2 35 12 2" xfId="15717"/>
    <cellStyle name="Normal 2 35 12 3" xfId="15718"/>
    <cellStyle name="Normal 2 35 13" xfId="15719"/>
    <cellStyle name="Normal 2 35 13 2" xfId="15720"/>
    <cellStyle name="Normal 2 35 13 3" xfId="15721"/>
    <cellStyle name="Normal 2 35 14" xfId="15722"/>
    <cellStyle name="Normal 2 35 14 2" xfId="15723"/>
    <cellStyle name="Normal 2 35 14 3" xfId="15724"/>
    <cellStyle name="Normal 2 35 15" xfId="15725"/>
    <cellStyle name="Normal 2 35 15 2" xfId="15726"/>
    <cellStyle name="Normal 2 35 15 3" xfId="15727"/>
    <cellStyle name="Normal 2 35 16" xfId="15728"/>
    <cellStyle name="Normal 2 35 16 2" xfId="15729"/>
    <cellStyle name="Normal 2 35 16 3" xfId="15730"/>
    <cellStyle name="Normal 2 35 17" xfId="15731"/>
    <cellStyle name="Normal 2 35 17 2" xfId="15732"/>
    <cellStyle name="Normal 2 35 17 3" xfId="15733"/>
    <cellStyle name="Normal 2 35 18" xfId="15734"/>
    <cellStyle name="Normal 2 35 18 2" xfId="15735"/>
    <cellStyle name="Normal 2 35 18 3" xfId="15736"/>
    <cellStyle name="Normal 2 35 19" xfId="15737"/>
    <cellStyle name="Normal 2 35 19 2" xfId="15738"/>
    <cellStyle name="Normal 2 35 19 3" xfId="15739"/>
    <cellStyle name="Normal 2 35 2" xfId="15740"/>
    <cellStyle name="Normal 2 35 2 2" xfId="15741"/>
    <cellStyle name="Normal 2 35 2 3" xfId="15742"/>
    <cellStyle name="Normal 2 35 20" xfId="15743"/>
    <cellStyle name="Normal 2 35 20 2" xfId="15744"/>
    <cellStyle name="Normal 2 35 20 3" xfId="15745"/>
    <cellStyle name="Normal 2 35 21" xfId="15746"/>
    <cellStyle name="Normal 2 35 21 2" xfId="15747"/>
    <cellStyle name="Normal 2 35 21 3" xfId="15748"/>
    <cellStyle name="Normal 2 35 22" xfId="15749"/>
    <cellStyle name="Normal 2 35 22 2" xfId="15750"/>
    <cellStyle name="Normal 2 35 22 3" xfId="15751"/>
    <cellStyle name="Normal 2 35 23" xfId="15752"/>
    <cellStyle name="Normal 2 35 23 2" xfId="15753"/>
    <cellStyle name="Normal 2 35 23 3" xfId="15754"/>
    <cellStyle name="Normal 2 35 24" xfId="15755"/>
    <cellStyle name="Normal 2 35 24 2" xfId="15756"/>
    <cellStyle name="Normal 2 35 24 3" xfId="15757"/>
    <cellStyle name="Normal 2 35 25" xfId="15758"/>
    <cellStyle name="Normal 2 35 25 2" xfId="15759"/>
    <cellStyle name="Normal 2 35 25 3" xfId="15760"/>
    <cellStyle name="Normal 2 35 26" xfId="15761"/>
    <cellStyle name="Normal 2 35 26 2" xfId="15762"/>
    <cellStyle name="Normal 2 35 26 3" xfId="15763"/>
    <cellStyle name="Normal 2 35 27" xfId="15764"/>
    <cellStyle name="Normal 2 35 27 2" xfId="15765"/>
    <cellStyle name="Normal 2 35 27 3" xfId="15766"/>
    <cellStyle name="Normal 2 35 28" xfId="15767"/>
    <cellStyle name="Normal 2 35 28 2" xfId="15768"/>
    <cellStyle name="Normal 2 35 28 3" xfId="15769"/>
    <cellStyle name="Normal 2 35 29" xfId="15770"/>
    <cellStyle name="Normal 2 35 29 2" xfId="15771"/>
    <cellStyle name="Normal 2 35 29 3" xfId="15772"/>
    <cellStyle name="Normal 2 35 3" xfId="15773"/>
    <cellStyle name="Normal 2 35 3 2" xfId="15774"/>
    <cellStyle name="Normal 2 35 3 3" xfId="15775"/>
    <cellStyle name="Normal 2 35 30" xfId="15776"/>
    <cellStyle name="Normal 2 35 30 2" xfId="15777"/>
    <cellStyle name="Normal 2 35 30 3" xfId="15778"/>
    <cellStyle name="Normal 2 35 31" xfId="15779"/>
    <cellStyle name="Normal 2 35 31 2" xfId="15780"/>
    <cellStyle name="Normal 2 35 31 3" xfId="15781"/>
    <cellStyle name="Normal 2 35 32" xfId="15782"/>
    <cellStyle name="Normal 2 35 32 2" xfId="15783"/>
    <cellStyle name="Normal 2 35 32 3" xfId="15784"/>
    <cellStyle name="Normal 2 35 33" xfId="15785"/>
    <cellStyle name="Normal 2 35 34" xfId="15786"/>
    <cellStyle name="Normal 2 35 34 2" xfId="15787"/>
    <cellStyle name="Normal 2 35 34 3" xfId="15788"/>
    <cellStyle name="Normal 2 35 35" xfId="15789"/>
    <cellStyle name="Normal 2 35 35 2" xfId="15790"/>
    <cellStyle name="Normal 2 35 35 3" xfId="15791"/>
    <cellStyle name="Normal 2 35 36" xfId="15792"/>
    <cellStyle name="Normal 2 35 36 2" xfId="15793"/>
    <cellStyle name="Normal 2 35 36 3" xfId="15794"/>
    <cellStyle name="Normal 2 35 37" xfId="15795"/>
    <cellStyle name="Normal 2 35 37 2" xfId="15796"/>
    <cellStyle name="Normal 2 35 37 3" xfId="15797"/>
    <cellStyle name="Normal 2 35 38" xfId="15798"/>
    <cellStyle name="Normal 2 35 38 2" xfId="15799"/>
    <cellStyle name="Normal 2 35 38 3" xfId="15800"/>
    <cellStyle name="Normal 2 35 4" xfId="15801"/>
    <cellStyle name="Normal 2 35 4 2" xfId="15802"/>
    <cellStyle name="Normal 2 35 4 3" xfId="15803"/>
    <cellStyle name="Normal 2 35 5" xfId="15804"/>
    <cellStyle name="Normal 2 35 5 2" xfId="15805"/>
    <cellStyle name="Normal 2 35 5 3" xfId="15806"/>
    <cellStyle name="Normal 2 35 6" xfId="15807"/>
    <cellStyle name="Normal 2 35 6 2" xfId="15808"/>
    <cellStyle name="Normal 2 35 6 3" xfId="15809"/>
    <cellStyle name="Normal 2 35 7" xfId="15810"/>
    <cellStyle name="Normal 2 35 7 2" xfId="15811"/>
    <cellStyle name="Normal 2 35 7 3" xfId="15812"/>
    <cellStyle name="Normal 2 35 8" xfId="15813"/>
    <cellStyle name="Normal 2 35 8 2" xfId="15814"/>
    <cellStyle name="Normal 2 35 8 3" xfId="15815"/>
    <cellStyle name="Normal 2 35 9" xfId="15816"/>
    <cellStyle name="Normal 2 35 9 2" xfId="15817"/>
    <cellStyle name="Normal 2 35 9 3" xfId="15818"/>
    <cellStyle name="Normal 2 36" xfId="15819"/>
    <cellStyle name="Normal 2 36 10" xfId="15820"/>
    <cellStyle name="Normal 2 36 10 2" xfId="15821"/>
    <cellStyle name="Normal 2 36 10 3" xfId="15822"/>
    <cellStyle name="Normal 2 36 11" xfId="15823"/>
    <cellStyle name="Normal 2 36 11 2" xfId="15824"/>
    <cellStyle name="Normal 2 36 11 3" xfId="15825"/>
    <cellStyle name="Normal 2 36 12" xfId="15826"/>
    <cellStyle name="Normal 2 36 12 2" xfId="15827"/>
    <cellStyle name="Normal 2 36 12 3" xfId="15828"/>
    <cellStyle name="Normal 2 36 13" xfId="15829"/>
    <cellStyle name="Normal 2 36 13 2" xfId="15830"/>
    <cellStyle name="Normal 2 36 13 3" xfId="15831"/>
    <cellStyle name="Normal 2 36 14" xfId="15832"/>
    <cellStyle name="Normal 2 36 14 2" xfId="15833"/>
    <cellStyle name="Normal 2 36 14 3" xfId="15834"/>
    <cellStyle name="Normal 2 36 15" xfId="15835"/>
    <cellStyle name="Normal 2 36 15 2" xfId="15836"/>
    <cellStyle name="Normal 2 36 15 3" xfId="15837"/>
    <cellStyle name="Normal 2 36 16" xfId="15838"/>
    <cellStyle name="Normal 2 36 16 2" xfId="15839"/>
    <cellStyle name="Normal 2 36 16 3" xfId="15840"/>
    <cellStyle name="Normal 2 36 17" xfId="15841"/>
    <cellStyle name="Normal 2 36 17 2" xfId="15842"/>
    <cellStyle name="Normal 2 36 17 3" xfId="15843"/>
    <cellStyle name="Normal 2 36 18" xfId="15844"/>
    <cellStyle name="Normal 2 36 18 2" xfId="15845"/>
    <cellStyle name="Normal 2 36 18 3" xfId="15846"/>
    <cellStyle name="Normal 2 36 19" xfId="15847"/>
    <cellStyle name="Normal 2 36 19 2" xfId="15848"/>
    <cellStyle name="Normal 2 36 19 3" xfId="15849"/>
    <cellStyle name="Normal 2 36 2" xfId="15850"/>
    <cellStyle name="Normal 2 36 2 2" xfId="15851"/>
    <cellStyle name="Normal 2 36 2 3" xfId="15852"/>
    <cellStyle name="Normal 2 36 20" xfId="15853"/>
    <cellStyle name="Normal 2 36 20 2" xfId="15854"/>
    <cellStyle name="Normal 2 36 20 3" xfId="15855"/>
    <cellStyle name="Normal 2 36 21" xfId="15856"/>
    <cellStyle name="Normal 2 36 21 2" xfId="15857"/>
    <cellStyle name="Normal 2 36 21 3" xfId="15858"/>
    <cellStyle name="Normal 2 36 22" xfId="15859"/>
    <cellStyle name="Normal 2 36 22 2" xfId="15860"/>
    <cellStyle name="Normal 2 36 22 3" xfId="15861"/>
    <cellStyle name="Normal 2 36 23" xfId="15862"/>
    <cellStyle name="Normal 2 36 23 2" xfId="15863"/>
    <cellStyle name="Normal 2 36 23 3" xfId="15864"/>
    <cellStyle name="Normal 2 36 24" xfId="15865"/>
    <cellStyle name="Normal 2 36 24 2" xfId="15866"/>
    <cellStyle name="Normal 2 36 24 3" xfId="15867"/>
    <cellStyle name="Normal 2 36 25" xfId="15868"/>
    <cellStyle name="Normal 2 36 25 2" xfId="15869"/>
    <cellStyle name="Normal 2 36 25 3" xfId="15870"/>
    <cellStyle name="Normal 2 36 26" xfId="15871"/>
    <cellStyle name="Normal 2 36 26 2" xfId="15872"/>
    <cellStyle name="Normal 2 36 26 3" xfId="15873"/>
    <cellStyle name="Normal 2 36 27" xfId="15874"/>
    <cellStyle name="Normal 2 36 27 2" xfId="15875"/>
    <cellStyle name="Normal 2 36 27 3" xfId="15876"/>
    <cellStyle name="Normal 2 36 28" xfId="15877"/>
    <cellStyle name="Normal 2 36 28 2" xfId="15878"/>
    <cellStyle name="Normal 2 36 28 3" xfId="15879"/>
    <cellStyle name="Normal 2 36 29" xfId="15880"/>
    <cellStyle name="Normal 2 36 29 2" xfId="15881"/>
    <cellStyle name="Normal 2 36 29 3" xfId="15882"/>
    <cellStyle name="Normal 2 36 3" xfId="15883"/>
    <cellStyle name="Normal 2 36 3 2" xfId="15884"/>
    <cellStyle name="Normal 2 36 3 3" xfId="15885"/>
    <cellStyle name="Normal 2 36 30" xfId="15886"/>
    <cellStyle name="Normal 2 36 30 2" xfId="15887"/>
    <cellStyle name="Normal 2 36 30 3" xfId="15888"/>
    <cellStyle name="Normal 2 36 31" xfId="15889"/>
    <cellStyle name="Normal 2 36 31 2" xfId="15890"/>
    <cellStyle name="Normal 2 36 31 3" xfId="15891"/>
    <cellStyle name="Normal 2 36 32" xfId="15892"/>
    <cellStyle name="Normal 2 36 32 2" xfId="15893"/>
    <cellStyle name="Normal 2 36 32 3" xfId="15894"/>
    <cellStyle name="Normal 2 36 33" xfId="15895"/>
    <cellStyle name="Normal 2 36 34" xfId="15896"/>
    <cellStyle name="Normal 2 36 34 2" xfId="15897"/>
    <cellStyle name="Normal 2 36 34 3" xfId="15898"/>
    <cellStyle name="Normal 2 36 35" xfId="15899"/>
    <cellStyle name="Normal 2 36 35 2" xfId="15900"/>
    <cellStyle name="Normal 2 36 35 3" xfId="15901"/>
    <cellStyle name="Normal 2 36 36" xfId="15902"/>
    <cellStyle name="Normal 2 36 36 2" xfId="15903"/>
    <cellStyle name="Normal 2 36 36 3" xfId="15904"/>
    <cellStyle name="Normal 2 36 37" xfId="15905"/>
    <cellStyle name="Normal 2 36 37 2" xfId="15906"/>
    <cellStyle name="Normal 2 36 37 3" xfId="15907"/>
    <cellStyle name="Normal 2 36 38" xfId="15908"/>
    <cellStyle name="Normal 2 36 38 2" xfId="15909"/>
    <cellStyle name="Normal 2 36 38 3" xfId="15910"/>
    <cellStyle name="Normal 2 36 4" xfId="15911"/>
    <cellStyle name="Normal 2 36 4 2" xfId="15912"/>
    <cellStyle name="Normal 2 36 4 3" xfId="15913"/>
    <cellStyle name="Normal 2 36 5" xfId="15914"/>
    <cellStyle name="Normal 2 36 5 2" xfId="15915"/>
    <cellStyle name="Normal 2 36 5 3" xfId="15916"/>
    <cellStyle name="Normal 2 36 6" xfId="15917"/>
    <cellStyle name="Normal 2 36 6 2" xfId="15918"/>
    <cellStyle name="Normal 2 36 6 3" xfId="15919"/>
    <cellStyle name="Normal 2 36 7" xfId="15920"/>
    <cellStyle name="Normal 2 36 7 2" xfId="15921"/>
    <cellStyle name="Normal 2 36 7 3" xfId="15922"/>
    <cellStyle name="Normal 2 36 8" xfId="15923"/>
    <cellStyle name="Normal 2 36 8 2" xfId="15924"/>
    <cellStyle name="Normal 2 36 8 3" xfId="15925"/>
    <cellStyle name="Normal 2 36 9" xfId="15926"/>
    <cellStyle name="Normal 2 36 9 2" xfId="15927"/>
    <cellStyle name="Normal 2 36 9 3" xfId="15928"/>
    <cellStyle name="Normal 2 37" xfId="15929"/>
    <cellStyle name="Normal 2 37 10" xfId="15930"/>
    <cellStyle name="Normal 2 37 10 2" xfId="15931"/>
    <cellStyle name="Normal 2 37 10 3" xfId="15932"/>
    <cellStyle name="Normal 2 37 11" xfId="15933"/>
    <cellStyle name="Normal 2 37 11 2" xfId="15934"/>
    <cellStyle name="Normal 2 37 11 3" xfId="15935"/>
    <cellStyle name="Normal 2 37 12" xfId="15936"/>
    <cellStyle name="Normal 2 37 12 2" xfId="15937"/>
    <cellStyle name="Normal 2 37 12 3" xfId="15938"/>
    <cellStyle name="Normal 2 37 13" xfId="15939"/>
    <cellStyle name="Normal 2 37 13 2" xfId="15940"/>
    <cellStyle name="Normal 2 37 13 3" xfId="15941"/>
    <cellStyle name="Normal 2 37 14" xfId="15942"/>
    <cellStyle name="Normal 2 37 14 2" xfId="15943"/>
    <cellStyle name="Normal 2 37 14 3" xfId="15944"/>
    <cellStyle name="Normal 2 37 15" xfId="15945"/>
    <cellStyle name="Normal 2 37 15 2" xfId="15946"/>
    <cellStyle name="Normal 2 37 15 3" xfId="15947"/>
    <cellStyle name="Normal 2 37 16" xfId="15948"/>
    <cellStyle name="Normal 2 37 16 2" xfId="15949"/>
    <cellStyle name="Normal 2 37 16 3" xfId="15950"/>
    <cellStyle name="Normal 2 37 17" xfId="15951"/>
    <cellStyle name="Normal 2 37 17 2" xfId="15952"/>
    <cellStyle name="Normal 2 37 17 3" xfId="15953"/>
    <cellStyle name="Normal 2 37 18" xfId="15954"/>
    <cellStyle name="Normal 2 37 18 2" xfId="15955"/>
    <cellStyle name="Normal 2 37 18 3" xfId="15956"/>
    <cellStyle name="Normal 2 37 19" xfId="15957"/>
    <cellStyle name="Normal 2 37 19 2" xfId="15958"/>
    <cellStyle name="Normal 2 37 19 3" xfId="15959"/>
    <cellStyle name="Normal 2 37 2" xfId="15960"/>
    <cellStyle name="Normal 2 37 2 2" xfId="15961"/>
    <cellStyle name="Normal 2 37 2 3" xfId="15962"/>
    <cellStyle name="Normal 2 37 20" xfId="15963"/>
    <cellStyle name="Normal 2 37 20 2" xfId="15964"/>
    <cellStyle name="Normal 2 37 20 3" xfId="15965"/>
    <cellStyle name="Normal 2 37 21" xfId="15966"/>
    <cellStyle name="Normal 2 37 21 2" xfId="15967"/>
    <cellStyle name="Normal 2 37 21 3" xfId="15968"/>
    <cellStyle name="Normal 2 37 22" xfId="15969"/>
    <cellStyle name="Normal 2 37 22 2" xfId="15970"/>
    <cellStyle name="Normal 2 37 22 3" xfId="15971"/>
    <cellStyle name="Normal 2 37 23" xfId="15972"/>
    <cellStyle name="Normal 2 37 23 2" xfId="15973"/>
    <cellStyle name="Normal 2 37 23 3" xfId="15974"/>
    <cellStyle name="Normal 2 37 24" xfId="15975"/>
    <cellStyle name="Normal 2 37 24 2" xfId="15976"/>
    <cellStyle name="Normal 2 37 24 3" xfId="15977"/>
    <cellStyle name="Normal 2 37 25" xfId="15978"/>
    <cellStyle name="Normal 2 37 25 2" xfId="15979"/>
    <cellStyle name="Normal 2 37 25 3" xfId="15980"/>
    <cellStyle name="Normal 2 37 26" xfId="15981"/>
    <cellStyle name="Normal 2 37 26 2" xfId="15982"/>
    <cellStyle name="Normal 2 37 26 3" xfId="15983"/>
    <cellStyle name="Normal 2 37 27" xfId="15984"/>
    <cellStyle name="Normal 2 37 27 2" xfId="15985"/>
    <cellStyle name="Normal 2 37 27 3" xfId="15986"/>
    <cellStyle name="Normal 2 37 28" xfId="15987"/>
    <cellStyle name="Normal 2 37 28 2" xfId="15988"/>
    <cellStyle name="Normal 2 37 28 3" xfId="15989"/>
    <cellStyle name="Normal 2 37 29" xfId="15990"/>
    <cellStyle name="Normal 2 37 29 2" xfId="15991"/>
    <cellStyle name="Normal 2 37 29 3" xfId="15992"/>
    <cellStyle name="Normal 2 37 3" xfId="15993"/>
    <cellStyle name="Normal 2 37 3 2" xfId="15994"/>
    <cellStyle name="Normal 2 37 3 3" xfId="15995"/>
    <cellStyle name="Normal 2 37 30" xfId="15996"/>
    <cellStyle name="Normal 2 37 30 2" xfId="15997"/>
    <cellStyle name="Normal 2 37 30 3" xfId="15998"/>
    <cellStyle name="Normal 2 37 31" xfId="15999"/>
    <cellStyle name="Normal 2 37 31 2" xfId="16000"/>
    <cellStyle name="Normal 2 37 31 3" xfId="16001"/>
    <cellStyle name="Normal 2 37 32" xfId="16002"/>
    <cellStyle name="Normal 2 37 32 2" xfId="16003"/>
    <cellStyle name="Normal 2 37 32 3" xfId="16004"/>
    <cellStyle name="Normal 2 37 33" xfId="16005"/>
    <cellStyle name="Normal 2 37 34" xfId="16006"/>
    <cellStyle name="Normal 2 37 34 2" xfId="16007"/>
    <cellStyle name="Normal 2 37 34 3" xfId="16008"/>
    <cellStyle name="Normal 2 37 35" xfId="16009"/>
    <cellStyle name="Normal 2 37 35 2" xfId="16010"/>
    <cellStyle name="Normal 2 37 35 3" xfId="16011"/>
    <cellStyle name="Normal 2 37 36" xfId="16012"/>
    <cellStyle name="Normal 2 37 36 2" xfId="16013"/>
    <cellStyle name="Normal 2 37 36 3" xfId="16014"/>
    <cellStyle name="Normal 2 37 37" xfId="16015"/>
    <cellStyle name="Normal 2 37 37 2" xfId="16016"/>
    <cellStyle name="Normal 2 37 37 3" xfId="16017"/>
    <cellStyle name="Normal 2 37 38" xfId="16018"/>
    <cellStyle name="Normal 2 37 38 2" xfId="16019"/>
    <cellStyle name="Normal 2 37 38 3" xfId="16020"/>
    <cellStyle name="Normal 2 37 4" xfId="16021"/>
    <cellStyle name="Normal 2 37 4 2" xfId="16022"/>
    <cellStyle name="Normal 2 37 4 3" xfId="16023"/>
    <cellStyle name="Normal 2 37 5" xfId="16024"/>
    <cellStyle name="Normal 2 37 5 2" xfId="16025"/>
    <cellStyle name="Normal 2 37 5 3" xfId="16026"/>
    <cellStyle name="Normal 2 37 6" xfId="16027"/>
    <cellStyle name="Normal 2 37 6 2" xfId="16028"/>
    <cellStyle name="Normal 2 37 6 3" xfId="16029"/>
    <cellStyle name="Normal 2 37 7" xfId="16030"/>
    <cellStyle name="Normal 2 37 7 2" xfId="16031"/>
    <cellStyle name="Normal 2 37 7 3" xfId="16032"/>
    <cellStyle name="Normal 2 37 8" xfId="16033"/>
    <cellStyle name="Normal 2 37 8 2" xfId="16034"/>
    <cellStyle name="Normal 2 37 8 3" xfId="16035"/>
    <cellStyle name="Normal 2 37 9" xfId="16036"/>
    <cellStyle name="Normal 2 37 9 2" xfId="16037"/>
    <cellStyle name="Normal 2 37 9 3" xfId="16038"/>
    <cellStyle name="Normal 2 38" xfId="16039"/>
    <cellStyle name="Normal 2 38 10" xfId="16040"/>
    <cellStyle name="Normal 2 38 10 2" xfId="16041"/>
    <cellStyle name="Normal 2 38 10 3" xfId="16042"/>
    <cellStyle name="Normal 2 38 11" xfId="16043"/>
    <cellStyle name="Normal 2 38 11 2" xfId="16044"/>
    <cellStyle name="Normal 2 38 11 3" xfId="16045"/>
    <cellStyle name="Normal 2 38 12" xfId="16046"/>
    <cellStyle name="Normal 2 38 12 2" xfId="16047"/>
    <cellStyle name="Normal 2 38 12 3" xfId="16048"/>
    <cellStyle name="Normal 2 38 13" xfId="16049"/>
    <cellStyle name="Normal 2 38 13 2" xfId="16050"/>
    <cellStyle name="Normal 2 38 13 3" xfId="16051"/>
    <cellStyle name="Normal 2 38 14" xfId="16052"/>
    <cellStyle name="Normal 2 38 14 2" xfId="16053"/>
    <cellStyle name="Normal 2 38 14 3" xfId="16054"/>
    <cellStyle name="Normal 2 38 15" xfId="16055"/>
    <cellStyle name="Normal 2 38 15 2" xfId="16056"/>
    <cellStyle name="Normal 2 38 15 3" xfId="16057"/>
    <cellStyle name="Normal 2 38 16" xfId="16058"/>
    <cellStyle name="Normal 2 38 16 2" xfId="16059"/>
    <cellStyle name="Normal 2 38 16 3" xfId="16060"/>
    <cellStyle name="Normal 2 38 17" xfId="16061"/>
    <cellStyle name="Normal 2 38 17 2" xfId="16062"/>
    <cellStyle name="Normal 2 38 17 3" xfId="16063"/>
    <cellStyle name="Normal 2 38 18" xfId="16064"/>
    <cellStyle name="Normal 2 38 18 2" xfId="16065"/>
    <cellStyle name="Normal 2 38 18 3" xfId="16066"/>
    <cellStyle name="Normal 2 38 19" xfId="16067"/>
    <cellStyle name="Normal 2 38 19 2" xfId="16068"/>
    <cellStyle name="Normal 2 38 19 3" xfId="16069"/>
    <cellStyle name="Normal 2 38 2" xfId="16070"/>
    <cellStyle name="Normal 2 38 2 2" xfId="16071"/>
    <cellStyle name="Normal 2 38 2 3" xfId="16072"/>
    <cellStyle name="Normal 2 38 20" xfId="16073"/>
    <cellStyle name="Normal 2 38 20 2" xfId="16074"/>
    <cellStyle name="Normal 2 38 20 3" xfId="16075"/>
    <cellStyle name="Normal 2 38 21" xfId="16076"/>
    <cellStyle name="Normal 2 38 21 2" xfId="16077"/>
    <cellStyle name="Normal 2 38 21 3" xfId="16078"/>
    <cellStyle name="Normal 2 38 22" xfId="16079"/>
    <cellStyle name="Normal 2 38 22 2" xfId="16080"/>
    <cellStyle name="Normal 2 38 22 3" xfId="16081"/>
    <cellStyle name="Normal 2 38 23" xfId="16082"/>
    <cellStyle name="Normal 2 38 23 2" xfId="16083"/>
    <cellStyle name="Normal 2 38 23 3" xfId="16084"/>
    <cellStyle name="Normal 2 38 24" xfId="16085"/>
    <cellStyle name="Normal 2 38 24 2" xfId="16086"/>
    <cellStyle name="Normal 2 38 24 3" xfId="16087"/>
    <cellStyle name="Normal 2 38 25" xfId="16088"/>
    <cellStyle name="Normal 2 38 25 2" xfId="16089"/>
    <cellStyle name="Normal 2 38 25 3" xfId="16090"/>
    <cellStyle name="Normal 2 38 26" xfId="16091"/>
    <cellStyle name="Normal 2 38 26 2" xfId="16092"/>
    <cellStyle name="Normal 2 38 26 3" xfId="16093"/>
    <cellStyle name="Normal 2 38 27" xfId="16094"/>
    <cellStyle name="Normal 2 38 27 2" xfId="16095"/>
    <cellStyle name="Normal 2 38 27 3" xfId="16096"/>
    <cellStyle name="Normal 2 38 28" xfId="16097"/>
    <cellStyle name="Normal 2 38 28 2" xfId="16098"/>
    <cellStyle name="Normal 2 38 28 3" xfId="16099"/>
    <cellStyle name="Normal 2 38 29" xfId="16100"/>
    <cellStyle name="Normal 2 38 29 2" xfId="16101"/>
    <cellStyle name="Normal 2 38 29 3" xfId="16102"/>
    <cellStyle name="Normal 2 38 3" xfId="16103"/>
    <cellStyle name="Normal 2 38 3 2" xfId="16104"/>
    <cellStyle name="Normal 2 38 3 3" xfId="16105"/>
    <cellStyle name="Normal 2 38 30" xfId="16106"/>
    <cellStyle name="Normal 2 38 30 2" xfId="16107"/>
    <cellStyle name="Normal 2 38 30 3" xfId="16108"/>
    <cellStyle name="Normal 2 38 31" xfId="16109"/>
    <cellStyle name="Normal 2 38 31 2" xfId="16110"/>
    <cellStyle name="Normal 2 38 31 3" xfId="16111"/>
    <cellStyle name="Normal 2 38 32" xfId="16112"/>
    <cellStyle name="Normal 2 38 32 2" xfId="16113"/>
    <cellStyle name="Normal 2 38 32 3" xfId="16114"/>
    <cellStyle name="Normal 2 38 33" xfId="16115"/>
    <cellStyle name="Normal 2 38 34" xfId="16116"/>
    <cellStyle name="Normal 2 38 34 2" xfId="16117"/>
    <cellStyle name="Normal 2 38 34 3" xfId="16118"/>
    <cellStyle name="Normal 2 38 35" xfId="16119"/>
    <cellStyle name="Normal 2 38 35 2" xfId="16120"/>
    <cellStyle name="Normal 2 38 35 3" xfId="16121"/>
    <cellStyle name="Normal 2 38 36" xfId="16122"/>
    <cellStyle name="Normal 2 38 36 2" xfId="16123"/>
    <cellStyle name="Normal 2 38 36 3" xfId="16124"/>
    <cellStyle name="Normal 2 38 37" xfId="16125"/>
    <cellStyle name="Normal 2 38 37 2" xfId="16126"/>
    <cellStyle name="Normal 2 38 37 3" xfId="16127"/>
    <cellStyle name="Normal 2 38 38" xfId="16128"/>
    <cellStyle name="Normal 2 38 38 2" xfId="16129"/>
    <cellStyle name="Normal 2 38 38 3" xfId="16130"/>
    <cellStyle name="Normal 2 38 4" xfId="16131"/>
    <cellStyle name="Normal 2 38 4 2" xfId="16132"/>
    <cellStyle name="Normal 2 38 4 3" xfId="16133"/>
    <cellStyle name="Normal 2 38 5" xfId="16134"/>
    <cellStyle name="Normal 2 38 5 2" xfId="16135"/>
    <cellStyle name="Normal 2 38 5 3" xfId="16136"/>
    <cellStyle name="Normal 2 38 6" xfId="16137"/>
    <cellStyle name="Normal 2 38 6 2" xfId="16138"/>
    <cellStyle name="Normal 2 38 6 3" xfId="16139"/>
    <cellStyle name="Normal 2 38 7" xfId="16140"/>
    <cellStyle name="Normal 2 38 7 2" xfId="16141"/>
    <cellStyle name="Normal 2 38 7 3" xfId="16142"/>
    <cellStyle name="Normal 2 38 8" xfId="16143"/>
    <cellStyle name="Normal 2 38 8 2" xfId="16144"/>
    <cellStyle name="Normal 2 38 8 3" xfId="16145"/>
    <cellStyle name="Normal 2 38 9" xfId="16146"/>
    <cellStyle name="Normal 2 38 9 2" xfId="16147"/>
    <cellStyle name="Normal 2 38 9 3" xfId="16148"/>
    <cellStyle name="Normal 2 39" xfId="16149"/>
    <cellStyle name="Normal 2 39 10" xfId="16150"/>
    <cellStyle name="Normal 2 39 10 2" xfId="16151"/>
    <cellStyle name="Normal 2 39 10 3" xfId="16152"/>
    <cellStyle name="Normal 2 39 11" xfId="16153"/>
    <cellStyle name="Normal 2 39 11 2" xfId="16154"/>
    <cellStyle name="Normal 2 39 11 3" xfId="16155"/>
    <cellStyle name="Normal 2 39 12" xfId="16156"/>
    <cellStyle name="Normal 2 39 12 2" xfId="16157"/>
    <cellStyle name="Normal 2 39 12 3" xfId="16158"/>
    <cellStyle name="Normal 2 39 13" xfId="16159"/>
    <cellStyle name="Normal 2 39 13 2" xfId="16160"/>
    <cellStyle name="Normal 2 39 13 3" xfId="16161"/>
    <cellStyle name="Normal 2 39 14" xfId="16162"/>
    <cellStyle name="Normal 2 39 14 2" xfId="16163"/>
    <cellStyle name="Normal 2 39 14 3" xfId="16164"/>
    <cellStyle name="Normal 2 39 15" xfId="16165"/>
    <cellStyle name="Normal 2 39 15 2" xfId="16166"/>
    <cellStyle name="Normal 2 39 15 3" xfId="16167"/>
    <cellStyle name="Normal 2 39 16" xfId="16168"/>
    <cellStyle name="Normal 2 39 16 2" xfId="16169"/>
    <cellStyle name="Normal 2 39 16 3" xfId="16170"/>
    <cellStyle name="Normal 2 39 17" xfId="16171"/>
    <cellStyle name="Normal 2 39 17 2" xfId="16172"/>
    <cellStyle name="Normal 2 39 17 3" xfId="16173"/>
    <cellStyle name="Normal 2 39 18" xfId="16174"/>
    <cellStyle name="Normal 2 39 18 2" xfId="16175"/>
    <cellStyle name="Normal 2 39 18 3" xfId="16176"/>
    <cellStyle name="Normal 2 39 19" xfId="16177"/>
    <cellStyle name="Normal 2 39 19 2" xfId="16178"/>
    <cellStyle name="Normal 2 39 19 3" xfId="16179"/>
    <cellStyle name="Normal 2 39 2" xfId="16180"/>
    <cellStyle name="Normal 2 39 2 2" xfId="16181"/>
    <cellStyle name="Normal 2 39 2 3" xfId="16182"/>
    <cellStyle name="Normal 2 39 20" xfId="16183"/>
    <cellStyle name="Normal 2 39 20 2" xfId="16184"/>
    <cellStyle name="Normal 2 39 20 3" xfId="16185"/>
    <cellStyle name="Normal 2 39 21" xfId="16186"/>
    <cellStyle name="Normal 2 39 21 2" xfId="16187"/>
    <cellStyle name="Normal 2 39 21 3" xfId="16188"/>
    <cellStyle name="Normal 2 39 22" xfId="16189"/>
    <cellStyle name="Normal 2 39 22 2" xfId="16190"/>
    <cellStyle name="Normal 2 39 22 3" xfId="16191"/>
    <cellStyle name="Normal 2 39 23" xfId="16192"/>
    <cellStyle name="Normal 2 39 23 2" xfId="16193"/>
    <cellStyle name="Normal 2 39 23 3" xfId="16194"/>
    <cellStyle name="Normal 2 39 24" xfId="16195"/>
    <cellStyle name="Normal 2 39 24 2" xfId="16196"/>
    <cellStyle name="Normal 2 39 24 3" xfId="16197"/>
    <cellStyle name="Normal 2 39 25" xfId="16198"/>
    <cellStyle name="Normal 2 39 25 2" xfId="16199"/>
    <cellStyle name="Normal 2 39 25 3" xfId="16200"/>
    <cellStyle name="Normal 2 39 26" xfId="16201"/>
    <cellStyle name="Normal 2 39 26 2" xfId="16202"/>
    <cellStyle name="Normal 2 39 26 3" xfId="16203"/>
    <cellStyle name="Normal 2 39 27" xfId="16204"/>
    <cellStyle name="Normal 2 39 27 2" xfId="16205"/>
    <cellStyle name="Normal 2 39 27 3" xfId="16206"/>
    <cellStyle name="Normal 2 39 28" xfId="16207"/>
    <cellStyle name="Normal 2 39 28 2" xfId="16208"/>
    <cellStyle name="Normal 2 39 28 3" xfId="16209"/>
    <cellStyle name="Normal 2 39 29" xfId="16210"/>
    <cellStyle name="Normal 2 39 29 2" xfId="16211"/>
    <cellStyle name="Normal 2 39 29 3" xfId="16212"/>
    <cellStyle name="Normal 2 39 3" xfId="16213"/>
    <cellStyle name="Normal 2 39 3 2" xfId="16214"/>
    <cellStyle name="Normal 2 39 3 3" xfId="16215"/>
    <cellStyle name="Normal 2 39 30" xfId="16216"/>
    <cellStyle name="Normal 2 39 30 2" xfId="16217"/>
    <cellStyle name="Normal 2 39 30 3" xfId="16218"/>
    <cellStyle name="Normal 2 39 31" xfId="16219"/>
    <cellStyle name="Normal 2 39 31 2" xfId="16220"/>
    <cellStyle name="Normal 2 39 31 3" xfId="16221"/>
    <cellStyle name="Normal 2 39 32" xfId="16222"/>
    <cellStyle name="Normal 2 39 32 2" xfId="16223"/>
    <cellStyle name="Normal 2 39 32 3" xfId="16224"/>
    <cellStyle name="Normal 2 39 33" xfId="16225"/>
    <cellStyle name="Normal 2 39 34" xfId="16226"/>
    <cellStyle name="Normal 2 39 34 2" xfId="16227"/>
    <cellStyle name="Normal 2 39 34 3" xfId="16228"/>
    <cellStyle name="Normal 2 39 35" xfId="16229"/>
    <cellStyle name="Normal 2 39 35 2" xfId="16230"/>
    <cellStyle name="Normal 2 39 35 3" xfId="16231"/>
    <cellStyle name="Normal 2 39 36" xfId="16232"/>
    <cellStyle name="Normal 2 39 36 2" xfId="16233"/>
    <cellStyle name="Normal 2 39 36 3" xfId="16234"/>
    <cellStyle name="Normal 2 39 37" xfId="16235"/>
    <cellStyle name="Normal 2 39 37 2" xfId="16236"/>
    <cellStyle name="Normal 2 39 37 3" xfId="16237"/>
    <cellStyle name="Normal 2 39 38" xfId="16238"/>
    <cellStyle name="Normal 2 39 38 2" xfId="16239"/>
    <cellStyle name="Normal 2 39 38 3" xfId="16240"/>
    <cellStyle name="Normal 2 39 4" xfId="16241"/>
    <cellStyle name="Normal 2 39 4 2" xfId="16242"/>
    <cellStyle name="Normal 2 39 4 3" xfId="16243"/>
    <cellStyle name="Normal 2 39 5" xfId="16244"/>
    <cellStyle name="Normal 2 39 5 2" xfId="16245"/>
    <cellStyle name="Normal 2 39 5 3" xfId="16246"/>
    <cellStyle name="Normal 2 39 6" xfId="16247"/>
    <cellStyle name="Normal 2 39 6 2" xfId="16248"/>
    <cellStyle name="Normal 2 39 6 3" xfId="16249"/>
    <cellStyle name="Normal 2 39 7" xfId="16250"/>
    <cellStyle name="Normal 2 39 7 2" xfId="16251"/>
    <cellStyle name="Normal 2 39 7 3" xfId="16252"/>
    <cellStyle name="Normal 2 39 8" xfId="16253"/>
    <cellStyle name="Normal 2 39 8 2" xfId="16254"/>
    <cellStyle name="Normal 2 39 8 3" xfId="16255"/>
    <cellStyle name="Normal 2 39 9" xfId="16256"/>
    <cellStyle name="Normal 2 39 9 2" xfId="16257"/>
    <cellStyle name="Normal 2 39 9 3" xfId="16258"/>
    <cellStyle name="Normal 2 4" xfId="16259"/>
    <cellStyle name="Normal 2 4 10" xfId="16260"/>
    <cellStyle name="Normal 2 4 10 2" xfId="16261"/>
    <cellStyle name="Normal 2 4 10 3" xfId="16262"/>
    <cellStyle name="Normal 2 4 11" xfId="16263"/>
    <cellStyle name="Normal 2 4 11 2" xfId="16264"/>
    <cellStyle name="Normal 2 4 11 3" xfId="16265"/>
    <cellStyle name="Normal 2 4 12" xfId="16266"/>
    <cellStyle name="Normal 2 4 12 2" xfId="16267"/>
    <cellStyle name="Normal 2 4 12 3" xfId="16268"/>
    <cellStyle name="Normal 2 4 13" xfId="16269"/>
    <cellStyle name="Normal 2 4 13 2" xfId="16270"/>
    <cellStyle name="Normal 2 4 13 3" xfId="16271"/>
    <cellStyle name="Normal 2 4 14" xfId="16272"/>
    <cellStyle name="Normal 2 4 14 2" xfId="16273"/>
    <cellStyle name="Normal 2 4 14 3" xfId="16274"/>
    <cellStyle name="Normal 2 4 15" xfId="16275"/>
    <cellStyle name="Normal 2 4 15 2" xfId="16276"/>
    <cellStyle name="Normal 2 4 15 3" xfId="16277"/>
    <cellStyle name="Normal 2 4 16" xfId="16278"/>
    <cellStyle name="Normal 2 4 16 2" xfId="16279"/>
    <cellStyle name="Normal 2 4 16 3" xfId="16280"/>
    <cellStyle name="Normal 2 4 17" xfId="16281"/>
    <cellStyle name="Normal 2 4 17 2" xfId="16282"/>
    <cellStyle name="Normal 2 4 17 3" xfId="16283"/>
    <cellStyle name="Normal 2 4 18" xfId="16284"/>
    <cellStyle name="Normal 2 4 18 2" xfId="16285"/>
    <cellStyle name="Normal 2 4 18 3" xfId="16286"/>
    <cellStyle name="Normal 2 4 19" xfId="16287"/>
    <cellStyle name="Normal 2 4 19 2" xfId="16288"/>
    <cellStyle name="Normal 2 4 19 3" xfId="16289"/>
    <cellStyle name="Normal 2 4 2" xfId="16290"/>
    <cellStyle name="Normal 2 4 2 2" xfId="16291"/>
    <cellStyle name="Normal 2 4 2 2 2" xfId="16292"/>
    <cellStyle name="Normal 2 4 2 2 3" xfId="16293"/>
    <cellStyle name="Normal 2 4 2 2 4" xfId="16294"/>
    <cellStyle name="Normal 2 4 2 2 5" xfId="16295"/>
    <cellStyle name="Normal 2 4 2 2 6" xfId="16296"/>
    <cellStyle name="Normal 2 4 2 2 7" xfId="16297"/>
    <cellStyle name="Normal 2 4 2 2 8" xfId="16298"/>
    <cellStyle name="Normal 2 4 2 2 9" xfId="16299"/>
    <cellStyle name="Normal 2 4 2 3" xfId="16300"/>
    <cellStyle name="Normal 2 4 2 3 2" xfId="16301"/>
    <cellStyle name="Normal 2 4 2 3 3" xfId="16302"/>
    <cellStyle name="Normal 2 4 2 4" xfId="16303"/>
    <cellStyle name="Normal 2 4 2 4 2" xfId="16304"/>
    <cellStyle name="Normal 2 4 2 4 3" xfId="16305"/>
    <cellStyle name="Normal 2 4 2 5" xfId="16306"/>
    <cellStyle name="Normal 2 4 2 5 2" xfId="16307"/>
    <cellStyle name="Normal 2 4 2 5 3" xfId="16308"/>
    <cellStyle name="Normal 2 4 2 6" xfId="16309"/>
    <cellStyle name="Normal 2 4 2 6 2" xfId="16310"/>
    <cellStyle name="Normal 2 4 2 6 3" xfId="16311"/>
    <cellStyle name="Normal 2 4 2 7" xfId="16312"/>
    <cellStyle name="Normal 2 4 2 7 2" xfId="16313"/>
    <cellStyle name="Normal 2 4 2 7 3" xfId="16314"/>
    <cellStyle name="Normal 2 4 20" xfId="16315"/>
    <cellStyle name="Normal 2 4 20 2" xfId="16316"/>
    <cellStyle name="Normal 2 4 20 3" xfId="16317"/>
    <cellStyle name="Normal 2 4 21" xfId="16318"/>
    <cellStyle name="Normal 2 4 21 2" xfId="16319"/>
    <cellStyle name="Normal 2 4 21 3" xfId="16320"/>
    <cellStyle name="Normal 2 4 22" xfId="16321"/>
    <cellStyle name="Normal 2 4 22 2" xfId="16322"/>
    <cellStyle name="Normal 2 4 22 3" xfId="16323"/>
    <cellStyle name="Normal 2 4 23" xfId="16324"/>
    <cellStyle name="Normal 2 4 23 2" xfId="16325"/>
    <cellStyle name="Normal 2 4 23 3" xfId="16326"/>
    <cellStyle name="Normal 2 4 24" xfId="16327"/>
    <cellStyle name="Normal 2 4 24 2" xfId="16328"/>
    <cellStyle name="Normal 2 4 24 3" xfId="16329"/>
    <cellStyle name="Normal 2 4 25" xfId="16330"/>
    <cellStyle name="Normal 2 4 25 2" xfId="16331"/>
    <cellStyle name="Normal 2 4 25 3" xfId="16332"/>
    <cellStyle name="Normal 2 4 26" xfId="16333"/>
    <cellStyle name="Normal 2 4 26 2" xfId="16334"/>
    <cellStyle name="Normal 2 4 26 3" xfId="16335"/>
    <cellStyle name="Normal 2 4 27" xfId="16336"/>
    <cellStyle name="Normal 2 4 27 2" xfId="16337"/>
    <cellStyle name="Normal 2 4 27 3" xfId="16338"/>
    <cellStyle name="Normal 2 4 28" xfId="16339"/>
    <cellStyle name="Normal 2 4 28 2" xfId="16340"/>
    <cellStyle name="Normal 2 4 28 3" xfId="16341"/>
    <cellStyle name="Normal 2 4 29" xfId="16342"/>
    <cellStyle name="Normal 2 4 29 2" xfId="16343"/>
    <cellStyle name="Normal 2 4 29 3" xfId="16344"/>
    <cellStyle name="Normal 2 4 3" xfId="16345"/>
    <cellStyle name="Normal 2 4 3 2" xfId="16346"/>
    <cellStyle name="Normal 2 4 3 2 2" xfId="16347"/>
    <cellStyle name="Normal 2 4 3 2 3" xfId="16348"/>
    <cellStyle name="Normal 2 4 3 2 4" xfId="16349"/>
    <cellStyle name="Normal 2 4 3 2 5" xfId="16350"/>
    <cellStyle name="Normal 2 4 3 2 6" xfId="16351"/>
    <cellStyle name="Normal 2 4 3 2 7" xfId="16352"/>
    <cellStyle name="Normal 2 4 3 2 8" xfId="16353"/>
    <cellStyle name="Normal 2 4 3 2 9" xfId="16354"/>
    <cellStyle name="Normal 2 4 3 3" xfId="16355"/>
    <cellStyle name="Normal 2 4 3 3 2" xfId="16356"/>
    <cellStyle name="Normal 2 4 3 3 3" xfId="16357"/>
    <cellStyle name="Normal 2 4 3 4" xfId="16358"/>
    <cellStyle name="Normal 2 4 3 4 2" xfId="16359"/>
    <cellStyle name="Normal 2 4 3 4 3" xfId="16360"/>
    <cellStyle name="Normal 2 4 3 5" xfId="16361"/>
    <cellStyle name="Normal 2 4 3 5 2" xfId="16362"/>
    <cellStyle name="Normal 2 4 3 5 3" xfId="16363"/>
    <cellStyle name="Normal 2 4 3 6" xfId="16364"/>
    <cellStyle name="Normal 2 4 3 6 2" xfId="16365"/>
    <cellStyle name="Normal 2 4 3 6 3" xfId="16366"/>
    <cellStyle name="Normal 2 4 3 7" xfId="16367"/>
    <cellStyle name="Normal 2 4 3 7 2" xfId="16368"/>
    <cellStyle name="Normal 2 4 3 7 3" xfId="16369"/>
    <cellStyle name="Normal 2 4 30" xfId="16370"/>
    <cellStyle name="Normal 2 4 30 2" xfId="16371"/>
    <cellStyle name="Normal 2 4 30 3" xfId="16372"/>
    <cellStyle name="Normal 2 4 31" xfId="16373"/>
    <cellStyle name="Normal 2 4 31 2" xfId="16374"/>
    <cellStyle name="Normal 2 4 31 3" xfId="16375"/>
    <cellStyle name="Normal 2 4 32" xfId="16376"/>
    <cellStyle name="Normal 2 4 32 2" xfId="16377"/>
    <cellStyle name="Normal 2 4 32 3" xfId="16378"/>
    <cellStyle name="Normal 2 4 33" xfId="16379"/>
    <cellStyle name="Normal 2 4 34" xfId="16380"/>
    <cellStyle name="Normal 2 4 34 2" xfId="16381"/>
    <cellStyle name="Normal 2 4 34 3" xfId="16382"/>
    <cellStyle name="Normal 2 4 35" xfId="16383"/>
    <cellStyle name="Normal 2 4 35 2" xfId="16384"/>
    <cellStyle name="Normal 2 4 35 3" xfId="16385"/>
    <cellStyle name="Normal 2 4 36" xfId="16386"/>
    <cellStyle name="Normal 2 4 36 2" xfId="16387"/>
    <cellStyle name="Normal 2 4 36 3" xfId="16388"/>
    <cellStyle name="Normal 2 4 37" xfId="16389"/>
    <cellStyle name="Normal 2 4 37 2" xfId="16390"/>
    <cellStyle name="Normal 2 4 37 3" xfId="16391"/>
    <cellStyle name="Normal 2 4 38" xfId="16392"/>
    <cellStyle name="Normal 2 4 38 2" xfId="16393"/>
    <cellStyle name="Normal 2 4 38 3" xfId="16394"/>
    <cellStyle name="Normal 2 4 4" xfId="16395"/>
    <cellStyle name="Normal 2 4 4 2" xfId="16396"/>
    <cellStyle name="Normal 2 4 4 2 2" xfId="16397"/>
    <cellStyle name="Normal 2 4 4 2 3" xfId="16398"/>
    <cellStyle name="Normal 2 4 4 2 4" xfId="16399"/>
    <cellStyle name="Normal 2 4 4 2 5" xfId="16400"/>
    <cellStyle name="Normal 2 4 4 2 6" xfId="16401"/>
    <cellStyle name="Normal 2 4 4 2 7" xfId="16402"/>
    <cellStyle name="Normal 2 4 4 2 8" xfId="16403"/>
    <cellStyle name="Normal 2 4 4 2 9" xfId="16404"/>
    <cellStyle name="Normal 2 4 4 3" xfId="16405"/>
    <cellStyle name="Normal 2 4 4 3 2" xfId="16406"/>
    <cellStyle name="Normal 2 4 4 3 3" xfId="16407"/>
    <cellStyle name="Normal 2 4 4 4" xfId="16408"/>
    <cellStyle name="Normal 2 4 4 4 2" xfId="16409"/>
    <cellStyle name="Normal 2 4 4 4 3" xfId="16410"/>
    <cellStyle name="Normal 2 4 4 5" xfId="16411"/>
    <cellStyle name="Normal 2 4 4 5 2" xfId="16412"/>
    <cellStyle name="Normal 2 4 4 5 3" xfId="16413"/>
    <cellStyle name="Normal 2 4 4 6" xfId="16414"/>
    <cellStyle name="Normal 2 4 4 6 2" xfId="16415"/>
    <cellStyle name="Normal 2 4 4 6 3" xfId="16416"/>
    <cellStyle name="Normal 2 4 4 7" xfId="16417"/>
    <cellStyle name="Normal 2 4 4 7 2" xfId="16418"/>
    <cellStyle name="Normal 2 4 4 7 3" xfId="16419"/>
    <cellStyle name="Normal 2 4 5" xfId="16420"/>
    <cellStyle name="Normal 2 4 5 2" xfId="16421"/>
    <cellStyle name="Normal 2 4 5 2 2" xfId="16422"/>
    <cellStyle name="Normal 2 4 5 2 3" xfId="16423"/>
    <cellStyle name="Normal 2 4 5 2 4" xfId="16424"/>
    <cellStyle name="Normal 2 4 5 2 5" xfId="16425"/>
    <cellStyle name="Normal 2 4 5 2 6" xfId="16426"/>
    <cellStyle name="Normal 2 4 5 2 7" xfId="16427"/>
    <cellStyle name="Normal 2 4 5 2 8" xfId="16428"/>
    <cellStyle name="Normal 2 4 5 2 9" xfId="16429"/>
    <cellStyle name="Normal 2 4 5 3" xfId="16430"/>
    <cellStyle name="Normal 2 4 5 3 2" xfId="16431"/>
    <cellStyle name="Normal 2 4 5 3 3" xfId="16432"/>
    <cellStyle name="Normal 2 4 5 4" xfId="16433"/>
    <cellStyle name="Normal 2 4 5 4 2" xfId="16434"/>
    <cellStyle name="Normal 2 4 5 4 3" xfId="16435"/>
    <cellStyle name="Normal 2 4 5 5" xfId="16436"/>
    <cellStyle name="Normal 2 4 5 5 2" xfId="16437"/>
    <cellStyle name="Normal 2 4 5 5 3" xfId="16438"/>
    <cellStyle name="Normal 2 4 5 6" xfId="16439"/>
    <cellStyle name="Normal 2 4 5 6 2" xfId="16440"/>
    <cellStyle name="Normal 2 4 5 6 3" xfId="16441"/>
    <cellStyle name="Normal 2 4 5 7" xfId="16442"/>
    <cellStyle name="Normal 2 4 5 7 2" xfId="16443"/>
    <cellStyle name="Normal 2 4 5 7 3" xfId="16444"/>
    <cellStyle name="Normal 2 4 6" xfId="16445"/>
    <cellStyle name="Normal 2 4 6 2" xfId="16446"/>
    <cellStyle name="Normal 2 4 6 2 2" xfId="16447"/>
    <cellStyle name="Normal 2 4 6 2 3" xfId="16448"/>
    <cellStyle name="Normal 2 4 6 2 4" xfId="16449"/>
    <cellStyle name="Normal 2 4 6 2 5" xfId="16450"/>
    <cellStyle name="Normal 2 4 6 2 6" xfId="16451"/>
    <cellStyle name="Normal 2 4 6 2 7" xfId="16452"/>
    <cellStyle name="Normal 2 4 6 2 8" xfId="16453"/>
    <cellStyle name="Normal 2 4 6 2 9" xfId="16454"/>
    <cellStyle name="Normal 2 4 6 3" xfId="16455"/>
    <cellStyle name="Normal 2 4 6 3 2" xfId="16456"/>
    <cellStyle name="Normal 2 4 6 3 3" xfId="16457"/>
    <cellStyle name="Normal 2 4 6 4" xfId="16458"/>
    <cellStyle name="Normal 2 4 6 4 2" xfId="16459"/>
    <cellStyle name="Normal 2 4 6 4 3" xfId="16460"/>
    <cellStyle name="Normal 2 4 6 5" xfId="16461"/>
    <cellStyle name="Normal 2 4 6 5 2" xfId="16462"/>
    <cellStyle name="Normal 2 4 6 5 3" xfId="16463"/>
    <cellStyle name="Normal 2 4 6 6" xfId="16464"/>
    <cellStyle name="Normal 2 4 6 6 2" xfId="16465"/>
    <cellStyle name="Normal 2 4 6 6 3" xfId="16466"/>
    <cellStyle name="Normal 2 4 6 7" xfId="16467"/>
    <cellStyle name="Normal 2 4 6 7 2" xfId="16468"/>
    <cellStyle name="Normal 2 4 6 7 3" xfId="16469"/>
    <cellStyle name="Normal 2 4 7" xfId="16470"/>
    <cellStyle name="Normal 2 4 7 2" xfId="16471"/>
    <cellStyle name="Normal 2 4 7 2 2" xfId="16472"/>
    <cellStyle name="Normal 2 4 7 2 3" xfId="16473"/>
    <cellStyle name="Normal 2 4 7 2 4" xfId="16474"/>
    <cellStyle name="Normal 2 4 7 2 5" xfId="16475"/>
    <cellStyle name="Normal 2 4 7 2 6" xfId="16476"/>
    <cellStyle name="Normal 2 4 7 2 7" xfId="16477"/>
    <cellStyle name="Normal 2 4 7 2 8" xfId="16478"/>
    <cellStyle name="Normal 2 4 7 2 9" xfId="16479"/>
    <cellStyle name="Normal 2 4 7 3" xfId="16480"/>
    <cellStyle name="Normal 2 4 7 3 2" xfId="16481"/>
    <cellStyle name="Normal 2 4 7 3 3" xfId="16482"/>
    <cellStyle name="Normal 2 4 7 4" xfId="16483"/>
    <cellStyle name="Normal 2 4 7 4 2" xfId="16484"/>
    <cellStyle name="Normal 2 4 7 4 3" xfId="16485"/>
    <cellStyle name="Normal 2 4 7 5" xfId="16486"/>
    <cellStyle name="Normal 2 4 7 5 2" xfId="16487"/>
    <cellStyle name="Normal 2 4 7 5 3" xfId="16488"/>
    <cellStyle name="Normal 2 4 7 6" xfId="16489"/>
    <cellStyle name="Normal 2 4 7 6 2" xfId="16490"/>
    <cellStyle name="Normal 2 4 7 6 3" xfId="16491"/>
    <cellStyle name="Normal 2 4 7 7" xfId="16492"/>
    <cellStyle name="Normal 2 4 7 7 2" xfId="16493"/>
    <cellStyle name="Normal 2 4 7 7 3" xfId="16494"/>
    <cellStyle name="Normal 2 4 8" xfId="16495"/>
    <cellStyle name="Normal 2 4 8 2" xfId="16496"/>
    <cellStyle name="Normal 2 4 8 3" xfId="16497"/>
    <cellStyle name="Normal 2 4 9" xfId="16498"/>
    <cellStyle name="Normal 2 4 9 2" xfId="16499"/>
    <cellStyle name="Normal 2 4 9 3" xfId="16500"/>
    <cellStyle name="Normal 2 40" xfId="16501"/>
    <cellStyle name="Normal 2 40 10" xfId="16502"/>
    <cellStyle name="Normal 2 40 10 2" xfId="16503"/>
    <cellStyle name="Normal 2 40 10 3" xfId="16504"/>
    <cellStyle name="Normal 2 40 11" xfId="16505"/>
    <cellStyle name="Normal 2 40 11 2" xfId="16506"/>
    <cellStyle name="Normal 2 40 11 3" xfId="16507"/>
    <cellStyle name="Normal 2 40 12" xfId="16508"/>
    <cellStyle name="Normal 2 40 12 2" xfId="16509"/>
    <cellStyle name="Normal 2 40 12 3" xfId="16510"/>
    <cellStyle name="Normal 2 40 13" xfId="16511"/>
    <cellStyle name="Normal 2 40 13 2" xfId="16512"/>
    <cellStyle name="Normal 2 40 13 3" xfId="16513"/>
    <cellStyle name="Normal 2 40 14" xfId="16514"/>
    <cellStyle name="Normal 2 40 14 2" xfId="16515"/>
    <cellStyle name="Normal 2 40 14 3" xfId="16516"/>
    <cellStyle name="Normal 2 40 15" xfId="16517"/>
    <cellStyle name="Normal 2 40 15 2" xfId="16518"/>
    <cellStyle name="Normal 2 40 15 3" xfId="16519"/>
    <cellStyle name="Normal 2 40 16" xfId="16520"/>
    <cellStyle name="Normal 2 40 16 2" xfId="16521"/>
    <cellStyle name="Normal 2 40 16 3" xfId="16522"/>
    <cellStyle name="Normal 2 40 17" xfId="16523"/>
    <cellStyle name="Normal 2 40 17 2" xfId="16524"/>
    <cellStyle name="Normal 2 40 17 3" xfId="16525"/>
    <cellStyle name="Normal 2 40 18" xfId="16526"/>
    <cellStyle name="Normal 2 40 18 2" xfId="16527"/>
    <cellStyle name="Normal 2 40 18 3" xfId="16528"/>
    <cellStyle name="Normal 2 40 19" xfId="16529"/>
    <cellStyle name="Normal 2 40 19 2" xfId="16530"/>
    <cellStyle name="Normal 2 40 19 3" xfId="16531"/>
    <cellStyle name="Normal 2 40 2" xfId="16532"/>
    <cellStyle name="Normal 2 40 2 2" xfId="16533"/>
    <cellStyle name="Normal 2 40 2 3" xfId="16534"/>
    <cellStyle name="Normal 2 40 20" xfId="16535"/>
    <cellStyle name="Normal 2 40 20 2" xfId="16536"/>
    <cellStyle name="Normal 2 40 20 3" xfId="16537"/>
    <cellStyle name="Normal 2 40 21" xfId="16538"/>
    <cellStyle name="Normal 2 40 21 2" xfId="16539"/>
    <cellStyle name="Normal 2 40 21 3" xfId="16540"/>
    <cellStyle name="Normal 2 40 22" xfId="16541"/>
    <cellStyle name="Normal 2 40 22 2" xfId="16542"/>
    <cellStyle name="Normal 2 40 22 3" xfId="16543"/>
    <cellStyle name="Normal 2 40 23" xfId="16544"/>
    <cellStyle name="Normal 2 40 23 2" xfId="16545"/>
    <cellStyle name="Normal 2 40 23 3" xfId="16546"/>
    <cellStyle name="Normal 2 40 24" xfId="16547"/>
    <cellStyle name="Normal 2 40 24 2" xfId="16548"/>
    <cellStyle name="Normal 2 40 24 3" xfId="16549"/>
    <cellStyle name="Normal 2 40 25" xfId="16550"/>
    <cellStyle name="Normal 2 40 25 2" xfId="16551"/>
    <cellStyle name="Normal 2 40 25 3" xfId="16552"/>
    <cellStyle name="Normal 2 40 26" xfId="16553"/>
    <cellStyle name="Normal 2 40 26 2" xfId="16554"/>
    <cellStyle name="Normal 2 40 26 3" xfId="16555"/>
    <cellStyle name="Normal 2 40 27" xfId="16556"/>
    <cellStyle name="Normal 2 40 27 2" xfId="16557"/>
    <cellStyle name="Normal 2 40 27 3" xfId="16558"/>
    <cellStyle name="Normal 2 40 28" xfId="16559"/>
    <cellStyle name="Normal 2 40 28 2" xfId="16560"/>
    <cellStyle name="Normal 2 40 28 3" xfId="16561"/>
    <cellStyle name="Normal 2 40 29" xfId="16562"/>
    <cellStyle name="Normal 2 40 29 2" xfId="16563"/>
    <cellStyle name="Normal 2 40 29 3" xfId="16564"/>
    <cellStyle name="Normal 2 40 3" xfId="16565"/>
    <cellStyle name="Normal 2 40 3 2" xfId="16566"/>
    <cellStyle name="Normal 2 40 3 3" xfId="16567"/>
    <cellStyle name="Normal 2 40 30" xfId="16568"/>
    <cellStyle name="Normal 2 40 30 2" xfId="16569"/>
    <cellStyle name="Normal 2 40 30 3" xfId="16570"/>
    <cellStyle name="Normal 2 40 31" xfId="16571"/>
    <cellStyle name="Normal 2 40 31 2" xfId="16572"/>
    <cellStyle name="Normal 2 40 31 3" xfId="16573"/>
    <cellStyle name="Normal 2 40 32" xfId="16574"/>
    <cellStyle name="Normal 2 40 32 2" xfId="16575"/>
    <cellStyle name="Normal 2 40 32 3" xfId="16576"/>
    <cellStyle name="Normal 2 40 33" xfId="16577"/>
    <cellStyle name="Normal 2 40 34" xfId="16578"/>
    <cellStyle name="Normal 2 40 34 2" xfId="16579"/>
    <cellStyle name="Normal 2 40 34 3" xfId="16580"/>
    <cellStyle name="Normal 2 40 35" xfId="16581"/>
    <cellStyle name="Normal 2 40 35 2" xfId="16582"/>
    <cellStyle name="Normal 2 40 35 3" xfId="16583"/>
    <cellStyle name="Normal 2 40 36" xfId="16584"/>
    <cellStyle name="Normal 2 40 36 2" xfId="16585"/>
    <cellStyle name="Normal 2 40 36 3" xfId="16586"/>
    <cellStyle name="Normal 2 40 37" xfId="16587"/>
    <cellStyle name="Normal 2 40 37 2" xfId="16588"/>
    <cellStyle name="Normal 2 40 37 3" xfId="16589"/>
    <cellStyle name="Normal 2 40 38" xfId="16590"/>
    <cellStyle name="Normal 2 40 38 2" xfId="16591"/>
    <cellStyle name="Normal 2 40 38 3" xfId="16592"/>
    <cellStyle name="Normal 2 40 4" xfId="16593"/>
    <cellStyle name="Normal 2 40 4 2" xfId="16594"/>
    <cellStyle name="Normal 2 40 4 3" xfId="16595"/>
    <cellStyle name="Normal 2 40 5" xfId="16596"/>
    <cellStyle name="Normal 2 40 5 2" xfId="16597"/>
    <cellStyle name="Normal 2 40 5 3" xfId="16598"/>
    <cellStyle name="Normal 2 40 6" xfId="16599"/>
    <cellStyle name="Normal 2 40 6 2" xfId="16600"/>
    <cellStyle name="Normal 2 40 6 3" xfId="16601"/>
    <cellStyle name="Normal 2 40 7" xfId="16602"/>
    <cellStyle name="Normal 2 40 7 2" xfId="16603"/>
    <cellStyle name="Normal 2 40 7 3" xfId="16604"/>
    <cellStyle name="Normal 2 40 8" xfId="16605"/>
    <cellStyle name="Normal 2 40 8 2" xfId="16606"/>
    <cellStyle name="Normal 2 40 8 3" xfId="16607"/>
    <cellStyle name="Normal 2 40 9" xfId="16608"/>
    <cellStyle name="Normal 2 40 9 2" xfId="16609"/>
    <cellStyle name="Normal 2 40 9 3" xfId="16610"/>
    <cellStyle name="Normal 2 41" xfId="16611"/>
    <cellStyle name="Normal 2 41 10" xfId="16612"/>
    <cellStyle name="Normal 2 41 10 2" xfId="16613"/>
    <cellStyle name="Normal 2 41 10 3" xfId="16614"/>
    <cellStyle name="Normal 2 41 11" xfId="16615"/>
    <cellStyle name="Normal 2 41 11 2" xfId="16616"/>
    <cellStyle name="Normal 2 41 11 3" xfId="16617"/>
    <cellStyle name="Normal 2 41 12" xfId="16618"/>
    <cellStyle name="Normal 2 41 12 2" xfId="16619"/>
    <cellStyle name="Normal 2 41 12 3" xfId="16620"/>
    <cellStyle name="Normal 2 41 13" xfId="16621"/>
    <cellStyle name="Normal 2 41 13 2" xfId="16622"/>
    <cellStyle name="Normal 2 41 13 3" xfId="16623"/>
    <cellStyle name="Normal 2 41 14" xfId="16624"/>
    <cellStyle name="Normal 2 41 14 2" xfId="16625"/>
    <cellStyle name="Normal 2 41 14 3" xfId="16626"/>
    <cellStyle name="Normal 2 41 15" xfId="16627"/>
    <cellStyle name="Normal 2 41 15 2" xfId="16628"/>
    <cellStyle name="Normal 2 41 15 3" xfId="16629"/>
    <cellStyle name="Normal 2 41 16" xfId="16630"/>
    <cellStyle name="Normal 2 41 16 2" xfId="16631"/>
    <cellStyle name="Normal 2 41 16 3" xfId="16632"/>
    <cellStyle name="Normal 2 41 17" xfId="16633"/>
    <cellStyle name="Normal 2 41 17 2" xfId="16634"/>
    <cellStyle name="Normal 2 41 17 3" xfId="16635"/>
    <cellStyle name="Normal 2 41 18" xfId="16636"/>
    <cellStyle name="Normal 2 41 18 2" xfId="16637"/>
    <cellStyle name="Normal 2 41 18 3" xfId="16638"/>
    <cellStyle name="Normal 2 41 19" xfId="16639"/>
    <cellStyle name="Normal 2 41 19 2" xfId="16640"/>
    <cellStyle name="Normal 2 41 19 3" xfId="16641"/>
    <cellStyle name="Normal 2 41 2" xfId="16642"/>
    <cellStyle name="Normal 2 41 2 2" xfId="16643"/>
    <cellStyle name="Normal 2 41 2 3" xfId="16644"/>
    <cellStyle name="Normal 2 41 20" xfId="16645"/>
    <cellStyle name="Normal 2 41 20 2" xfId="16646"/>
    <cellStyle name="Normal 2 41 20 3" xfId="16647"/>
    <cellStyle name="Normal 2 41 21" xfId="16648"/>
    <cellStyle name="Normal 2 41 21 2" xfId="16649"/>
    <cellStyle name="Normal 2 41 21 3" xfId="16650"/>
    <cellStyle name="Normal 2 41 22" xfId="16651"/>
    <cellStyle name="Normal 2 41 22 2" xfId="16652"/>
    <cellStyle name="Normal 2 41 22 3" xfId="16653"/>
    <cellStyle name="Normal 2 41 23" xfId="16654"/>
    <cellStyle name="Normal 2 41 23 2" xfId="16655"/>
    <cellStyle name="Normal 2 41 23 3" xfId="16656"/>
    <cellStyle name="Normal 2 41 24" xfId="16657"/>
    <cellStyle name="Normal 2 41 24 2" xfId="16658"/>
    <cellStyle name="Normal 2 41 24 3" xfId="16659"/>
    <cellStyle name="Normal 2 41 25" xfId="16660"/>
    <cellStyle name="Normal 2 41 25 2" xfId="16661"/>
    <cellStyle name="Normal 2 41 25 3" xfId="16662"/>
    <cellStyle name="Normal 2 41 26" xfId="16663"/>
    <cellStyle name="Normal 2 41 26 2" xfId="16664"/>
    <cellStyle name="Normal 2 41 26 3" xfId="16665"/>
    <cellStyle name="Normal 2 41 27" xfId="16666"/>
    <cellStyle name="Normal 2 41 27 2" xfId="16667"/>
    <cellStyle name="Normal 2 41 27 3" xfId="16668"/>
    <cellStyle name="Normal 2 41 28" xfId="16669"/>
    <cellStyle name="Normal 2 41 28 2" xfId="16670"/>
    <cellStyle name="Normal 2 41 28 3" xfId="16671"/>
    <cellStyle name="Normal 2 41 29" xfId="16672"/>
    <cellStyle name="Normal 2 41 29 2" xfId="16673"/>
    <cellStyle name="Normal 2 41 29 3" xfId="16674"/>
    <cellStyle name="Normal 2 41 3" xfId="16675"/>
    <cellStyle name="Normal 2 41 3 2" xfId="16676"/>
    <cellStyle name="Normal 2 41 3 3" xfId="16677"/>
    <cellStyle name="Normal 2 41 30" xfId="16678"/>
    <cellStyle name="Normal 2 41 30 2" xfId="16679"/>
    <cellStyle name="Normal 2 41 30 3" xfId="16680"/>
    <cellStyle name="Normal 2 41 31" xfId="16681"/>
    <cellStyle name="Normal 2 41 31 2" xfId="16682"/>
    <cellStyle name="Normal 2 41 31 3" xfId="16683"/>
    <cellStyle name="Normal 2 41 32" xfId="16684"/>
    <cellStyle name="Normal 2 41 32 2" xfId="16685"/>
    <cellStyle name="Normal 2 41 32 3" xfId="16686"/>
    <cellStyle name="Normal 2 41 33" xfId="16687"/>
    <cellStyle name="Normal 2 41 34" xfId="16688"/>
    <cellStyle name="Normal 2 41 4" xfId="16689"/>
    <cellStyle name="Normal 2 41 4 2" xfId="16690"/>
    <cellStyle name="Normal 2 41 4 3" xfId="16691"/>
    <cellStyle name="Normal 2 41 5" xfId="16692"/>
    <cellStyle name="Normal 2 41 5 2" xfId="16693"/>
    <cellStyle name="Normal 2 41 5 3" xfId="16694"/>
    <cellStyle name="Normal 2 41 6" xfId="16695"/>
    <cellStyle name="Normal 2 41 6 2" xfId="16696"/>
    <cellStyle name="Normal 2 41 6 3" xfId="16697"/>
    <cellStyle name="Normal 2 41 7" xfId="16698"/>
    <cellStyle name="Normal 2 41 7 2" xfId="16699"/>
    <cellStyle name="Normal 2 41 7 3" xfId="16700"/>
    <cellStyle name="Normal 2 41 8" xfId="16701"/>
    <cellStyle name="Normal 2 41 8 2" xfId="16702"/>
    <cellStyle name="Normal 2 41 8 3" xfId="16703"/>
    <cellStyle name="Normal 2 41 9" xfId="16704"/>
    <cellStyle name="Normal 2 41 9 2" xfId="16705"/>
    <cellStyle name="Normal 2 41 9 3" xfId="16706"/>
    <cellStyle name="Normal 2 42" xfId="16707"/>
    <cellStyle name="Normal 2 42 10" xfId="16708"/>
    <cellStyle name="Normal 2 42 10 2" xfId="16709"/>
    <cellStyle name="Normal 2 42 10 3" xfId="16710"/>
    <cellStyle name="Normal 2 42 11" xfId="16711"/>
    <cellStyle name="Normal 2 42 11 2" xfId="16712"/>
    <cellStyle name="Normal 2 42 11 3" xfId="16713"/>
    <cellStyle name="Normal 2 42 12" xfId="16714"/>
    <cellStyle name="Normal 2 42 12 2" xfId="16715"/>
    <cellStyle name="Normal 2 42 12 3" xfId="16716"/>
    <cellStyle name="Normal 2 42 13" xfId="16717"/>
    <cellStyle name="Normal 2 42 13 2" xfId="16718"/>
    <cellStyle name="Normal 2 42 13 3" xfId="16719"/>
    <cellStyle name="Normal 2 42 14" xfId="16720"/>
    <cellStyle name="Normal 2 42 14 2" xfId="16721"/>
    <cellStyle name="Normal 2 42 14 3" xfId="16722"/>
    <cellStyle name="Normal 2 42 15" xfId="16723"/>
    <cellStyle name="Normal 2 42 15 2" xfId="16724"/>
    <cellStyle name="Normal 2 42 15 3" xfId="16725"/>
    <cellStyle name="Normal 2 42 16" xfId="16726"/>
    <cellStyle name="Normal 2 42 16 2" xfId="16727"/>
    <cellStyle name="Normal 2 42 16 3" xfId="16728"/>
    <cellStyle name="Normal 2 42 17" xfId="16729"/>
    <cellStyle name="Normal 2 42 17 2" xfId="16730"/>
    <cellStyle name="Normal 2 42 17 3" xfId="16731"/>
    <cellStyle name="Normal 2 42 18" xfId="16732"/>
    <cellStyle name="Normal 2 42 18 2" xfId="16733"/>
    <cellStyle name="Normal 2 42 18 3" xfId="16734"/>
    <cellStyle name="Normal 2 42 19" xfId="16735"/>
    <cellStyle name="Normal 2 42 19 2" xfId="16736"/>
    <cellStyle name="Normal 2 42 19 3" xfId="16737"/>
    <cellStyle name="Normal 2 42 2" xfId="16738"/>
    <cellStyle name="Normal 2 42 2 2" xfId="16739"/>
    <cellStyle name="Normal 2 42 2 3" xfId="16740"/>
    <cellStyle name="Normal 2 42 20" xfId="16741"/>
    <cellStyle name="Normal 2 42 20 2" xfId="16742"/>
    <cellStyle name="Normal 2 42 20 3" xfId="16743"/>
    <cellStyle name="Normal 2 42 21" xfId="16744"/>
    <cellStyle name="Normal 2 42 21 2" xfId="16745"/>
    <cellStyle name="Normal 2 42 21 3" xfId="16746"/>
    <cellStyle name="Normal 2 42 22" xfId="16747"/>
    <cellStyle name="Normal 2 42 22 2" xfId="16748"/>
    <cellStyle name="Normal 2 42 22 3" xfId="16749"/>
    <cellStyle name="Normal 2 42 23" xfId="16750"/>
    <cellStyle name="Normal 2 42 23 2" xfId="16751"/>
    <cellStyle name="Normal 2 42 23 3" xfId="16752"/>
    <cellStyle name="Normal 2 42 24" xfId="16753"/>
    <cellStyle name="Normal 2 42 24 2" xfId="16754"/>
    <cellStyle name="Normal 2 42 24 3" xfId="16755"/>
    <cellStyle name="Normal 2 42 25" xfId="16756"/>
    <cellStyle name="Normal 2 42 25 2" xfId="16757"/>
    <cellStyle name="Normal 2 42 25 3" xfId="16758"/>
    <cellStyle name="Normal 2 42 26" xfId="16759"/>
    <cellStyle name="Normal 2 42 26 2" xfId="16760"/>
    <cellStyle name="Normal 2 42 26 3" xfId="16761"/>
    <cellStyle name="Normal 2 42 27" xfId="16762"/>
    <cellStyle name="Normal 2 42 27 2" xfId="16763"/>
    <cellStyle name="Normal 2 42 27 3" xfId="16764"/>
    <cellStyle name="Normal 2 42 28" xfId="16765"/>
    <cellStyle name="Normal 2 42 28 2" xfId="16766"/>
    <cellStyle name="Normal 2 42 28 3" xfId="16767"/>
    <cellStyle name="Normal 2 42 29" xfId="16768"/>
    <cellStyle name="Normal 2 42 29 2" xfId="16769"/>
    <cellStyle name="Normal 2 42 29 3" xfId="16770"/>
    <cellStyle name="Normal 2 42 3" xfId="16771"/>
    <cellStyle name="Normal 2 42 3 2" xfId="16772"/>
    <cellStyle name="Normal 2 42 3 3" xfId="16773"/>
    <cellStyle name="Normal 2 42 30" xfId="16774"/>
    <cellStyle name="Normal 2 42 30 2" xfId="16775"/>
    <cellStyle name="Normal 2 42 30 3" xfId="16776"/>
    <cellStyle name="Normal 2 42 31" xfId="16777"/>
    <cellStyle name="Normal 2 42 31 2" xfId="16778"/>
    <cellStyle name="Normal 2 42 31 3" xfId="16779"/>
    <cellStyle name="Normal 2 42 32" xfId="16780"/>
    <cellStyle name="Normal 2 42 32 2" xfId="16781"/>
    <cellStyle name="Normal 2 42 32 3" xfId="16782"/>
    <cellStyle name="Normal 2 42 33" xfId="16783"/>
    <cellStyle name="Normal 2 42 34" xfId="16784"/>
    <cellStyle name="Normal 2 42 4" xfId="16785"/>
    <cellStyle name="Normal 2 42 4 2" xfId="16786"/>
    <cellStyle name="Normal 2 42 4 3" xfId="16787"/>
    <cellStyle name="Normal 2 42 5" xfId="16788"/>
    <cellStyle name="Normal 2 42 5 2" xfId="16789"/>
    <cellStyle name="Normal 2 42 5 3" xfId="16790"/>
    <cellStyle name="Normal 2 42 6" xfId="16791"/>
    <cellStyle name="Normal 2 42 6 2" xfId="16792"/>
    <cellStyle name="Normal 2 42 6 3" xfId="16793"/>
    <cellStyle name="Normal 2 42 7" xfId="16794"/>
    <cellStyle name="Normal 2 42 7 2" xfId="16795"/>
    <cellStyle name="Normal 2 42 7 3" xfId="16796"/>
    <cellStyle name="Normal 2 42 8" xfId="16797"/>
    <cellStyle name="Normal 2 42 8 2" xfId="16798"/>
    <cellStyle name="Normal 2 42 8 3" xfId="16799"/>
    <cellStyle name="Normal 2 42 9" xfId="16800"/>
    <cellStyle name="Normal 2 42 9 2" xfId="16801"/>
    <cellStyle name="Normal 2 42 9 3" xfId="16802"/>
    <cellStyle name="Normal 2 43" xfId="16803"/>
    <cellStyle name="Normal 2 43 10" xfId="16804"/>
    <cellStyle name="Normal 2 43 10 2" xfId="16805"/>
    <cellStyle name="Normal 2 43 10 3" xfId="16806"/>
    <cellStyle name="Normal 2 43 11" xfId="16807"/>
    <cellStyle name="Normal 2 43 11 2" xfId="16808"/>
    <cellStyle name="Normal 2 43 11 3" xfId="16809"/>
    <cellStyle name="Normal 2 43 12" xfId="16810"/>
    <cellStyle name="Normal 2 43 12 2" xfId="16811"/>
    <cellStyle name="Normal 2 43 12 3" xfId="16812"/>
    <cellStyle name="Normal 2 43 13" xfId="16813"/>
    <cellStyle name="Normal 2 43 13 2" xfId="16814"/>
    <cellStyle name="Normal 2 43 13 3" xfId="16815"/>
    <cellStyle name="Normal 2 43 14" xfId="16816"/>
    <cellStyle name="Normal 2 43 14 2" xfId="16817"/>
    <cellStyle name="Normal 2 43 14 3" xfId="16818"/>
    <cellStyle name="Normal 2 43 15" xfId="16819"/>
    <cellStyle name="Normal 2 43 15 2" xfId="16820"/>
    <cellStyle name="Normal 2 43 15 3" xfId="16821"/>
    <cellStyle name="Normal 2 43 16" xfId="16822"/>
    <cellStyle name="Normal 2 43 16 2" xfId="16823"/>
    <cellStyle name="Normal 2 43 16 3" xfId="16824"/>
    <cellStyle name="Normal 2 43 17" xfId="16825"/>
    <cellStyle name="Normal 2 43 17 2" xfId="16826"/>
    <cellStyle name="Normal 2 43 17 3" xfId="16827"/>
    <cellStyle name="Normal 2 43 18" xfId="16828"/>
    <cellStyle name="Normal 2 43 18 2" xfId="16829"/>
    <cellStyle name="Normal 2 43 18 3" xfId="16830"/>
    <cellStyle name="Normal 2 43 19" xfId="16831"/>
    <cellStyle name="Normal 2 43 19 2" xfId="16832"/>
    <cellStyle name="Normal 2 43 19 3" xfId="16833"/>
    <cellStyle name="Normal 2 43 2" xfId="16834"/>
    <cellStyle name="Normal 2 43 2 2" xfId="16835"/>
    <cellStyle name="Normal 2 43 2 3" xfId="16836"/>
    <cellStyle name="Normal 2 43 20" xfId="16837"/>
    <cellStyle name="Normal 2 43 20 2" xfId="16838"/>
    <cellStyle name="Normal 2 43 20 3" xfId="16839"/>
    <cellStyle name="Normal 2 43 21" xfId="16840"/>
    <cellStyle name="Normal 2 43 21 2" xfId="16841"/>
    <cellStyle name="Normal 2 43 21 3" xfId="16842"/>
    <cellStyle name="Normal 2 43 22" xfId="16843"/>
    <cellStyle name="Normal 2 43 22 2" xfId="16844"/>
    <cellStyle name="Normal 2 43 22 3" xfId="16845"/>
    <cellStyle name="Normal 2 43 23" xfId="16846"/>
    <cellStyle name="Normal 2 43 23 2" xfId="16847"/>
    <cellStyle name="Normal 2 43 23 3" xfId="16848"/>
    <cellStyle name="Normal 2 43 24" xfId="16849"/>
    <cellStyle name="Normal 2 43 24 2" xfId="16850"/>
    <cellStyle name="Normal 2 43 24 3" xfId="16851"/>
    <cellStyle name="Normal 2 43 25" xfId="16852"/>
    <cellStyle name="Normal 2 43 25 2" xfId="16853"/>
    <cellStyle name="Normal 2 43 25 3" xfId="16854"/>
    <cellStyle name="Normal 2 43 26" xfId="16855"/>
    <cellStyle name="Normal 2 43 26 2" xfId="16856"/>
    <cellStyle name="Normal 2 43 26 3" xfId="16857"/>
    <cellStyle name="Normal 2 43 27" xfId="16858"/>
    <cellStyle name="Normal 2 43 27 2" xfId="16859"/>
    <cellStyle name="Normal 2 43 27 3" xfId="16860"/>
    <cellStyle name="Normal 2 43 28" xfId="16861"/>
    <cellStyle name="Normal 2 43 28 2" xfId="16862"/>
    <cellStyle name="Normal 2 43 28 3" xfId="16863"/>
    <cellStyle name="Normal 2 43 29" xfId="16864"/>
    <cellStyle name="Normal 2 43 29 2" xfId="16865"/>
    <cellStyle name="Normal 2 43 29 3" xfId="16866"/>
    <cellStyle name="Normal 2 43 3" xfId="16867"/>
    <cellStyle name="Normal 2 43 3 2" xfId="16868"/>
    <cellStyle name="Normal 2 43 3 3" xfId="16869"/>
    <cellStyle name="Normal 2 43 30" xfId="16870"/>
    <cellStyle name="Normal 2 43 30 2" xfId="16871"/>
    <cellStyle name="Normal 2 43 30 3" xfId="16872"/>
    <cellStyle name="Normal 2 43 31" xfId="16873"/>
    <cellStyle name="Normal 2 43 31 2" xfId="16874"/>
    <cellStyle name="Normal 2 43 31 3" xfId="16875"/>
    <cellStyle name="Normal 2 43 32" xfId="16876"/>
    <cellStyle name="Normal 2 43 32 2" xfId="16877"/>
    <cellStyle name="Normal 2 43 32 3" xfId="16878"/>
    <cellStyle name="Normal 2 43 33" xfId="16879"/>
    <cellStyle name="Normal 2 43 34" xfId="16880"/>
    <cellStyle name="Normal 2 43 4" xfId="16881"/>
    <cellStyle name="Normal 2 43 4 2" xfId="16882"/>
    <cellStyle name="Normal 2 43 4 3" xfId="16883"/>
    <cellStyle name="Normal 2 43 5" xfId="16884"/>
    <cellStyle name="Normal 2 43 5 2" xfId="16885"/>
    <cellStyle name="Normal 2 43 5 3" xfId="16886"/>
    <cellStyle name="Normal 2 43 6" xfId="16887"/>
    <cellStyle name="Normal 2 43 6 2" xfId="16888"/>
    <cellStyle name="Normal 2 43 6 3" xfId="16889"/>
    <cellStyle name="Normal 2 43 7" xfId="16890"/>
    <cellStyle name="Normal 2 43 7 2" xfId="16891"/>
    <cellStyle name="Normal 2 43 7 3" xfId="16892"/>
    <cellStyle name="Normal 2 43 8" xfId="16893"/>
    <cellStyle name="Normal 2 43 8 2" xfId="16894"/>
    <cellStyle name="Normal 2 43 8 3" xfId="16895"/>
    <cellStyle name="Normal 2 43 9" xfId="16896"/>
    <cellStyle name="Normal 2 43 9 2" xfId="16897"/>
    <cellStyle name="Normal 2 43 9 3" xfId="16898"/>
    <cellStyle name="Normal 2 44" xfId="16899"/>
    <cellStyle name="Normal 2 44 10" xfId="16900"/>
    <cellStyle name="Normal 2 44 10 2" xfId="16901"/>
    <cellStyle name="Normal 2 44 10 3" xfId="16902"/>
    <cellStyle name="Normal 2 44 11" xfId="16903"/>
    <cellStyle name="Normal 2 44 11 2" xfId="16904"/>
    <cellStyle name="Normal 2 44 11 3" xfId="16905"/>
    <cellStyle name="Normal 2 44 12" xfId="16906"/>
    <cellStyle name="Normal 2 44 12 2" xfId="16907"/>
    <cellStyle name="Normal 2 44 12 3" xfId="16908"/>
    <cellStyle name="Normal 2 44 13" xfId="16909"/>
    <cellStyle name="Normal 2 44 13 2" xfId="16910"/>
    <cellStyle name="Normal 2 44 13 3" xfId="16911"/>
    <cellStyle name="Normal 2 44 14" xfId="16912"/>
    <cellStyle name="Normal 2 44 14 2" xfId="16913"/>
    <cellStyle name="Normal 2 44 14 3" xfId="16914"/>
    <cellStyle name="Normal 2 44 15" xfId="16915"/>
    <cellStyle name="Normal 2 44 15 2" xfId="16916"/>
    <cellStyle name="Normal 2 44 15 3" xfId="16917"/>
    <cellStyle name="Normal 2 44 16" xfId="16918"/>
    <cellStyle name="Normal 2 44 16 2" xfId="16919"/>
    <cellStyle name="Normal 2 44 16 3" xfId="16920"/>
    <cellStyle name="Normal 2 44 17" xfId="16921"/>
    <cellStyle name="Normal 2 44 17 2" xfId="16922"/>
    <cellStyle name="Normal 2 44 17 3" xfId="16923"/>
    <cellStyle name="Normal 2 44 18" xfId="16924"/>
    <cellStyle name="Normal 2 44 18 2" xfId="16925"/>
    <cellStyle name="Normal 2 44 18 3" xfId="16926"/>
    <cellStyle name="Normal 2 44 19" xfId="16927"/>
    <cellStyle name="Normal 2 44 19 2" xfId="16928"/>
    <cellStyle name="Normal 2 44 19 3" xfId="16929"/>
    <cellStyle name="Normal 2 44 2" xfId="16930"/>
    <cellStyle name="Normal 2 44 2 2" xfId="16931"/>
    <cellStyle name="Normal 2 44 2 3" xfId="16932"/>
    <cellStyle name="Normal 2 44 20" xfId="16933"/>
    <cellStyle name="Normal 2 44 20 2" xfId="16934"/>
    <cellStyle name="Normal 2 44 20 3" xfId="16935"/>
    <cellStyle name="Normal 2 44 21" xfId="16936"/>
    <cellStyle name="Normal 2 44 21 2" xfId="16937"/>
    <cellStyle name="Normal 2 44 21 3" xfId="16938"/>
    <cellStyle name="Normal 2 44 22" xfId="16939"/>
    <cellStyle name="Normal 2 44 22 2" xfId="16940"/>
    <cellStyle name="Normal 2 44 22 3" xfId="16941"/>
    <cellStyle name="Normal 2 44 23" xfId="16942"/>
    <cellStyle name="Normal 2 44 23 2" xfId="16943"/>
    <cellStyle name="Normal 2 44 23 3" xfId="16944"/>
    <cellStyle name="Normal 2 44 24" xfId="16945"/>
    <cellStyle name="Normal 2 44 24 2" xfId="16946"/>
    <cellStyle name="Normal 2 44 24 3" xfId="16947"/>
    <cellStyle name="Normal 2 44 25" xfId="16948"/>
    <cellStyle name="Normal 2 44 25 2" xfId="16949"/>
    <cellStyle name="Normal 2 44 25 3" xfId="16950"/>
    <cellStyle name="Normal 2 44 26" xfId="16951"/>
    <cellStyle name="Normal 2 44 26 2" xfId="16952"/>
    <cellStyle name="Normal 2 44 26 3" xfId="16953"/>
    <cellStyle name="Normal 2 44 27" xfId="16954"/>
    <cellStyle name="Normal 2 44 27 2" xfId="16955"/>
    <cellStyle name="Normal 2 44 27 3" xfId="16956"/>
    <cellStyle name="Normal 2 44 28" xfId="16957"/>
    <cellStyle name="Normal 2 44 28 2" xfId="16958"/>
    <cellStyle name="Normal 2 44 28 3" xfId="16959"/>
    <cellStyle name="Normal 2 44 29" xfId="16960"/>
    <cellStyle name="Normal 2 44 29 2" xfId="16961"/>
    <cellStyle name="Normal 2 44 29 3" xfId="16962"/>
    <cellStyle name="Normal 2 44 3" xfId="16963"/>
    <cellStyle name="Normal 2 44 3 2" xfId="16964"/>
    <cellStyle name="Normal 2 44 3 3" xfId="16965"/>
    <cellStyle name="Normal 2 44 30" xfId="16966"/>
    <cellStyle name="Normal 2 44 30 2" xfId="16967"/>
    <cellStyle name="Normal 2 44 30 3" xfId="16968"/>
    <cellStyle name="Normal 2 44 31" xfId="16969"/>
    <cellStyle name="Normal 2 44 31 2" xfId="16970"/>
    <cellStyle name="Normal 2 44 31 3" xfId="16971"/>
    <cellStyle name="Normal 2 44 32" xfId="16972"/>
    <cellStyle name="Normal 2 44 32 2" xfId="16973"/>
    <cellStyle name="Normal 2 44 32 3" xfId="16974"/>
    <cellStyle name="Normal 2 44 33" xfId="16975"/>
    <cellStyle name="Normal 2 44 34" xfId="16976"/>
    <cellStyle name="Normal 2 44 4" xfId="16977"/>
    <cellStyle name="Normal 2 44 4 2" xfId="16978"/>
    <cellStyle name="Normal 2 44 4 3" xfId="16979"/>
    <cellStyle name="Normal 2 44 5" xfId="16980"/>
    <cellStyle name="Normal 2 44 5 2" xfId="16981"/>
    <cellStyle name="Normal 2 44 5 3" xfId="16982"/>
    <cellStyle name="Normal 2 44 6" xfId="16983"/>
    <cellStyle name="Normal 2 44 6 2" xfId="16984"/>
    <cellStyle name="Normal 2 44 6 3" xfId="16985"/>
    <cellStyle name="Normal 2 44 7" xfId="16986"/>
    <cellStyle name="Normal 2 44 7 2" xfId="16987"/>
    <cellStyle name="Normal 2 44 7 3" xfId="16988"/>
    <cellStyle name="Normal 2 44 8" xfId="16989"/>
    <cellStyle name="Normal 2 44 8 2" xfId="16990"/>
    <cellStyle name="Normal 2 44 8 3" xfId="16991"/>
    <cellStyle name="Normal 2 44 9" xfId="16992"/>
    <cellStyle name="Normal 2 44 9 2" xfId="16993"/>
    <cellStyle name="Normal 2 44 9 3" xfId="16994"/>
    <cellStyle name="Normal 2 45" xfId="16995"/>
    <cellStyle name="Normal 2 45 10" xfId="16996"/>
    <cellStyle name="Normal 2 45 10 2" xfId="16997"/>
    <cellStyle name="Normal 2 45 10 3" xfId="16998"/>
    <cellStyle name="Normal 2 45 11" xfId="16999"/>
    <cellStyle name="Normal 2 45 11 2" xfId="17000"/>
    <cellStyle name="Normal 2 45 11 3" xfId="17001"/>
    <cellStyle name="Normal 2 45 12" xfId="17002"/>
    <cellStyle name="Normal 2 45 12 2" xfId="17003"/>
    <cellStyle name="Normal 2 45 12 3" xfId="17004"/>
    <cellStyle name="Normal 2 45 13" xfId="17005"/>
    <cellStyle name="Normal 2 45 13 2" xfId="17006"/>
    <cellStyle name="Normal 2 45 13 3" xfId="17007"/>
    <cellStyle name="Normal 2 45 14" xfId="17008"/>
    <cellStyle name="Normal 2 45 14 2" xfId="17009"/>
    <cellStyle name="Normal 2 45 14 3" xfId="17010"/>
    <cellStyle name="Normal 2 45 15" xfId="17011"/>
    <cellStyle name="Normal 2 45 15 2" xfId="17012"/>
    <cellStyle name="Normal 2 45 15 3" xfId="17013"/>
    <cellStyle name="Normal 2 45 16" xfId="17014"/>
    <cellStyle name="Normal 2 45 16 2" xfId="17015"/>
    <cellStyle name="Normal 2 45 16 3" xfId="17016"/>
    <cellStyle name="Normal 2 45 17" xfId="17017"/>
    <cellStyle name="Normal 2 45 17 2" xfId="17018"/>
    <cellStyle name="Normal 2 45 17 3" xfId="17019"/>
    <cellStyle name="Normal 2 45 18" xfId="17020"/>
    <cellStyle name="Normal 2 45 18 2" xfId="17021"/>
    <cellStyle name="Normal 2 45 18 3" xfId="17022"/>
    <cellStyle name="Normal 2 45 19" xfId="17023"/>
    <cellStyle name="Normal 2 45 19 2" xfId="17024"/>
    <cellStyle name="Normal 2 45 19 3" xfId="17025"/>
    <cellStyle name="Normal 2 45 2" xfId="17026"/>
    <cellStyle name="Normal 2 45 2 2" xfId="17027"/>
    <cellStyle name="Normal 2 45 2 3" xfId="17028"/>
    <cellStyle name="Normal 2 45 20" xfId="17029"/>
    <cellStyle name="Normal 2 45 20 2" xfId="17030"/>
    <cellStyle name="Normal 2 45 20 3" xfId="17031"/>
    <cellStyle name="Normal 2 45 21" xfId="17032"/>
    <cellStyle name="Normal 2 45 21 2" xfId="17033"/>
    <cellStyle name="Normal 2 45 21 3" xfId="17034"/>
    <cellStyle name="Normal 2 45 22" xfId="17035"/>
    <cellStyle name="Normal 2 45 22 2" xfId="17036"/>
    <cellStyle name="Normal 2 45 22 3" xfId="17037"/>
    <cellStyle name="Normal 2 45 23" xfId="17038"/>
    <cellStyle name="Normal 2 45 23 2" xfId="17039"/>
    <cellStyle name="Normal 2 45 23 3" xfId="17040"/>
    <cellStyle name="Normal 2 45 24" xfId="17041"/>
    <cellStyle name="Normal 2 45 24 2" xfId="17042"/>
    <cellStyle name="Normal 2 45 24 3" xfId="17043"/>
    <cellStyle name="Normal 2 45 25" xfId="17044"/>
    <cellStyle name="Normal 2 45 25 2" xfId="17045"/>
    <cellStyle name="Normal 2 45 25 3" xfId="17046"/>
    <cellStyle name="Normal 2 45 26" xfId="17047"/>
    <cellStyle name="Normal 2 45 26 2" xfId="17048"/>
    <cellStyle name="Normal 2 45 26 3" xfId="17049"/>
    <cellStyle name="Normal 2 45 27" xfId="17050"/>
    <cellStyle name="Normal 2 45 27 2" xfId="17051"/>
    <cellStyle name="Normal 2 45 27 3" xfId="17052"/>
    <cellStyle name="Normal 2 45 28" xfId="17053"/>
    <cellStyle name="Normal 2 45 28 2" xfId="17054"/>
    <cellStyle name="Normal 2 45 28 3" xfId="17055"/>
    <cellStyle name="Normal 2 45 29" xfId="17056"/>
    <cellStyle name="Normal 2 45 29 2" xfId="17057"/>
    <cellStyle name="Normal 2 45 29 3" xfId="17058"/>
    <cellStyle name="Normal 2 45 3" xfId="17059"/>
    <cellStyle name="Normal 2 45 3 2" xfId="17060"/>
    <cellStyle name="Normal 2 45 3 3" xfId="17061"/>
    <cellStyle name="Normal 2 45 30" xfId="17062"/>
    <cellStyle name="Normal 2 45 30 2" xfId="17063"/>
    <cellStyle name="Normal 2 45 30 3" xfId="17064"/>
    <cellStyle name="Normal 2 45 31" xfId="17065"/>
    <cellStyle name="Normal 2 45 31 2" xfId="17066"/>
    <cellStyle name="Normal 2 45 31 3" xfId="17067"/>
    <cellStyle name="Normal 2 45 32" xfId="17068"/>
    <cellStyle name="Normal 2 45 32 2" xfId="17069"/>
    <cellStyle name="Normal 2 45 32 3" xfId="17070"/>
    <cellStyle name="Normal 2 45 33" xfId="17071"/>
    <cellStyle name="Normal 2 45 34" xfId="17072"/>
    <cellStyle name="Normal 2 45 4" xfId="17073"/>
    <cellStyle name="Normal 2 45 4 2" xfId="17074"/>
    <cellStyle name="Normal 2 45 4 3" xfId="17075"/>
    <cellStyle name="Normal 2 45 5" xfId="17076"/>
    <cellStyle name="Normal 2 45 5 2" xfId="17077"/>
    <cellStyle name="Normal 2 45 5 3" xfId="17078"/>
    <cellStyle name="Normal 2 45 6" xfId="17079"/>
    <cellStyle name="Normal 2 45 6 2" xfId="17080"/>
    <cellStyle name="Normal 2 45 6 3" xfId="17081"/>
    <cellStyle name="Normal 2 45 7" xfId="17082"/>
    <cellStyle name="Normal 2 45 7 2" xfId="17083"/>
    <cellStyle name="Normal 2 45 7 3" xfId="17084"/>
    <cellStyle name="Normal 2 45 8" xfId="17085"/>
    <cellStyle name="Normal 2 45 8 2" xfId="17086"/>
    <cellStyle name="Normal 2 45 8 3" xfId="17087"/>
    <cellStyle name="Normal 2 45 9" xfId="17088"/>
    <cellStyle name="Normal 2 45 9 2" xfId="17089"/>
    <cellStyle name="Normal 2 45 9 3" xfId="17090"/>
    <cellStyle name="Normal 2 46" xfId="17091"/>
    <cellStyle name="Normal 2 46 10" xfId="17092"/>
    <cellStyle name="Normal 2 46 10 2" xfId="17093"/>
    <cellStyle name="Normal 2 46 10 3" xfId="17094"/>
    <cellStyle name="Normal 2 46 11" xfId="17095"/>
    <cellStyle name="Normal 2 46 11 2" xfId="17096"/>
    <cellStyle name="Normal 2 46 11 3" xfId="17097"/>
    <cellStyle name="Normal 2 46 12" xfId="17098"/>
    <cellStyle name="Normal 2 46 12 2" xfId="17099"/>
    <cellStyle name="Normal 2 46 12 3" xfId="17100"/>
    <cellStyle name="Normal 2 46 13" xfId="17101"/>
    <cellStyle name="Normal 2 46 13 2" xfId="17102"/>
    <cellStyle name="Normal 2 46 13 3" xfId="17103"/>
    <cellStyle name="Normal 2 46 14" xfId="17104"/>
    <cellStyle name="Normal 2 46 14 2" xfId="17105"/>
    <cellStyle name="Normal 2 46 14 3" xfId="17106"/>
    <cellStyle name="Normal 2 46 15" xfId="17107"/>
    <cellStyle name="Normal 2 46 15 2" xfId="17108"/>
    <cellStyle name="Normal 2 46 15 3" xfId="17109"/>
    <cellStyle name="Normal 2 46 16" xfId="17110"/>
    <cellStyle name="Normal 2 46 16 2" xfId="17111"/>
    <cellStyle name="Normal 2 46 16 3" xfId="17112"/>
    <cellStyle name="Normal 2 46 17" xfId="17113"/>
    <cellStyle name="Normal 2 46 17 2" xfId="17114"/>
    <cellStyle name="Normal 2 46 17 3" xfId="17115"/>
    <cellStyle name="Normal 2 46 18" xfId="17116"/>
    <cellStyle name="Normal 2 46 18 2" xfId="17117"/>
    <cellStyle name="Normal 2 46 18 3" xfId="17118"/>
    <cellStyle name="Normal 2 46 19" xfId="17119"/>
    <cellStyle name="Normal 2 46 19 2" xfId="17120"/>
    <cellStyle name="Normal 2 46 19 3" xfId="17121"/>
    <cellStyle name="Normal 2 46 2" xfId="17122"/>
    <cellStyle name="Normal 2 46 2 2" xfId="17123"/>
    <cellStyle name="Normal 2 46 2 3" xfId="17124"/>
    <cellStyle name="Normal 2 46 20" xfId="17125"/>
    <cellStyle name="Normal 2 46 20 2" xfId="17126"/>
    <cellStyle name="Normal 2 46 20 3" xfId="17127"/>
    <cellStyle name="Normal 2 46 21" xfId="17128"/>
    <cellStyle name="Normal 2 46 21 2" xfId="17129"/>
    <cellStyle name="Normal 2 46 21 3" xfId="17130"/>
    <cellStyle name="Normal 2 46 22" xfId="17131"/>
    <cellStyle name="Normal 2 46 22 2" xfId="17132"/>
    <cellStyle name="Normal 2 46 22 3" xfId="17133"/>
    <cellStyle name="Normal 2 46 23" xfId="17134"/>
    <cellStyle name="Normal 2 46 23 2" xfId="17135"/>
    <cellStyle name="Normal 2 46 23 3" xfId="17136"/>
    <cellStyle name="Normal 2 46 24" xfId="17137"/>
    <cellStyle name="Normal 2 46 24 2" xfId="17138"/>
    <cellStyle name="Normal 2 46 24 3" xfId="17139"/>
    <cellStyle name="Normal 2 46 25" xfId="17140"/>
    <cellStyle name="Normal 2 46 25 2" xfId="17141"/>
    <cellStyle name="Normal 2 46 25 3" xfId="17142"/>
    <cellStyle name="Normal 2 46 26" xfId="17143"/>
    <cellStyle name="Normal 2 46 26 2" xfId="17144"/>
    <cellStyle name="Normal 2 46 26 3" xfId="17145"/>
    <cellStyle name="Normal 2 46 27" xfId="17146"/>
    <cellStyle name="Normal 2 46 27 2" xfId="17147"/>
    <cellStyle name="Normal 2 46 27 3" xfId="17148"/>
    <cellStyle name="Normal 2 46 28" xfId="17149"/>
    <cellStyle name="Normal 2 46 28 2" xfId="17150"/>
    <cellStyle name="Normal 2 46 28 3" xfId="17151"/>
    <cellStyle name="Normal 2 46 29" xfId="17152"/>
    <cellStyle name="Normal 2 46 29 2" xfId="17153"/>
    <cellStyle name="Normal 2 46 29 3" xfId="17154"/>
    <cellStyle name="Normal 2 46 3" xfId="17155"/>
    <cellStyle name="Normal 2 46 3 2" xfId="17156"/>
    <cellStyle name="Normal 2 46 3 3" xfId="17157"/>
    <cellStyle name="Normal 2 46 30" xfId="17158"/>
    <cellStyle name="Normal 2 46 30 2" xfId="17159"/>
    <cellStyle name="Normal 2 46 30 3" xfId="17160"/>
    <cellStyle name="Normal 2 46 31" xfId="17161"/>
    <cellStyle name="Normal 2 46 31 2" xfId="17162"/>
    <cellStyle name="Normal 2 46 31 3" xfId="17163"/>
    <cellStyle name="Normal 2 46 32" xfId="17164"/>
    <cellStyle name="Normal 2 46 32 2" xfId="17165"/>
    <cellStyle name="Normal 2 46 32 3" xfId="17166"/>
    <cellStyle name="Normal 2 46 33" xfId="17167"/>
    <cellStyle name="Normal 2 46 34" xfId="17168"/>
    <cellStyle name="Normal 2 46 4" xfId="17169"/>
    <cellStyle name="Normal 2 46 4 2" xfId="17170"/>
    <cellStyle name="Normal 2 46 4 3" xfId="17171"/>
    <cellStyle name="Normal 2 46 5" xfId="17172"/>
    <cellStyle name="Normal 2 46 5 2" xfId="17173"/>
    <cellStyle name="Normal 2 46 5 3" xfId="17174"/>
    <cellStyle name="Normal 2 46 6" xfId="17175"/>
    <cellStyle name="Normal 2 46 6 2" xfId="17176"/>
    <cellStyle name="Normal 2 46 6 3" xfId="17177"/>
    <cellStyle name="Normal 2 46 7" xfId="17178"/>
    <cellStyle name="Normal 2 46 7 2" xfId="17179"/>
    <cellStyle name="Normal 2 46 7 3" xfId="17180"/>
    <cellStyle name="Normal 2 46 8" xfId="17181"/>
    <cellStyle name="Normal 2 46 8 2" xfId="17182"/>
    <cellStyle name="Normal 2 46 8 3" xfId="17183"/>
    <cellStyle name="Normal 2 46 9" xfId="17184"/>
    <cellStyle name="Normal 2 46 9 2" xfId="17185"/>
    <cellStyle name="Normal 2 46 9 3" xfId="17186"/>
    <cellStyle name="Normal 2 47" xfId="17187"/>
    <cellStyle name="Normal 2 47 10" xfId="17188"/>
    <cellStyle name="Normal 2 47 10 2" xfId="17189"/>
    <cellStyle name="Normal 2 47 10 3" xfId="17190"/>
    <cellStyle name="Normal 2 47 11" xfId="17191"/>
    <cellStyle name="Normal 2 47 11 2" xfId="17192"/>
    <cellStyle name="Normal 2 47 11 3" xfId="17193"/>
    <cellStyle name="Normal 2 47 12" xfId="17194"/>
    <cellStyle name="Normal 2 47 12 2" xfId="17195"/>
    <cellStyle name="Normal 2 47 12 3" xfId="17196"/>
    <cellStyle name="Normal 2 47 13" xfId="17197"/>
    <cellStyle name="Normal 2 47 13 2" xfId="17198"/>
    <cellStyle name="Normal 2 47 13 3" xfId="17199"/>
    <cellStyle name="Normal 2 47 14" xfId="17200"/>
    <cellStyle name="Normal 2 47 14 2" xfId="17201"/>
    <cellStyle name="Normal 2 47 14 3" xfId="17202"/>
    <cellStyle name="Normal 2 47 15" xfId="17203"/>
    <cellStyle name="Normal 2 47 15 2" xfId="17204"/>
    <cellStyle name="Normal 2 47 15 3" xfId="17205"/>
    <cellStyle name="Normal 2 47 16" xfId="17206"/>
    <cellStyle name="Normal 2 47 16 2" xfId="17207"/>
    <cellStyle name="Normal 2 47 16 3" xfId="17208"/>
    <cellStyle name="Normal 2 47 17" xfId="17209"/>
    <cellStyle name="Normal 2 47 17 2" xfId="17210"/>
    <cellStyle name="Normal 2 47 17 3" xfId="17211"/>
    <cellStyle name="Normal 2 47 18" xfId="17212"/>
    <cellStyle name="Normal 2 47 18 2" xfId="17213"/>
    <cellStyle name="Normal 2 47 18 3" xfId="17214"/>
    <cellStyle name="Normal 2 47 19" xfId="17215"/>
    <cellStyle name="Normal 2 47 19 2" xfId="17216"/>
    <cellStyle name="Normal 2 47 19 3" xfId="17217"/>
    <cellStyle name="Normal 2 47 2" xfId="17218"/>
    <cellStyle name="Normal 2 47 2 2" xfId="17219"/>
    <cellStyle name="Normal 2 47 2 3" xfId="17220"/>
    <cellStyle name="Normal 2 47 20" xfId="17221"/>
    <cellStyle name="Normal 2 47 20 2" xfId="17222"/>
    <cellStyle name="Normal 2 47 20 3" xfId="17223"/>
    <cellStyle name="Normal 2 47 21" xfId="17224"/>
    <cellStyle name="Normal 2 47 21 2" xfId="17225"/>
    <cellStyle name="Normal 2 47 21 3" xfId="17226"/>
    <cellStyle name="Normal 2 47 22" xfId="17227"/>
    <cellStyle name="Normal 2 47 22 2" xfId="17228"/>
    <cellStyle name="Normal 2 47 22 3" xfId="17229"/>
    <cellStyle name="Normal 2 47 23" xfId="17230"/>
    <cellStyle name="Normal 2 47 23 2" xfId="17231"/>
    <cellStyle name="Normal 2 47 23 3" xfId="17232"/>
    <cellStyle name="Normal 2 47 24" xfId="17233"/>
    <cellStyle name="Normal 2 47 24 2" xfId="17234"/>
    <cellStyle name="Normal 2 47 24 3" xfId="17235"/>
    <cellStyle name="Normal 2 47 25" xfId="17236"/>
    <cellStyle name="Normal 2 47 25 2" xfId="17237"/>
    <cellStyle name="Normal 2 47 25 3" xfId="17238"/>
    <cellStyle name="Normal 2 47 26" xfId="17239"/>
    <cellStyle name="Normal 2 47 26 2" xfId="17240"/>
    <cellStyle name="Normal 2 47 26 3" xfId="17241"/>
    <cellStyle name="Normal 2 47 27" xfId="17242"/>
    <cellStyle name="Normal 2 47 27 2" xfId="17243"/>
    <cellStyle name="Normal 2 47 27 3" xfId="17244"/>
    <cellStyle name="Normal 2 47 28" xfId="17245"/>
    <cellStyle name="Normal 2 47 28 2" xfId="17246"/>
    <cellStyle name="Normal 2 47 28 3" xfId="17247"/>
    <cellStyle name="Normal 2 47 29" xfId="17248"/>
    <cellStyle name="Normal 2 47 29 2" xfId="17249"/>
    <cellStyle name="Normal 2 47 29 3" xfId="17250"/>
    <cellStyle name="Normal 2 47 3" xfId="17251"/>
    <cellStyle name="Normal 2 47 3 2" xfId="17252"/>
    <cellStyle name="Normal 2 47 3 3" xfId="17253"/>
    <cellStyle name="Normal 2 47 30" xfId="17254"/>
    <cellStyle name="Normal 2 47 30 2" xfId="17255"/>
    <cellStyle name="Normal 2 47 30 3" xfId="17256"/>
    <cellStyle name="Normal 2 47 31" xfId="17257"/>
    <cellStyle name="Normal 2 47 31 2" xfId="17258"/>
    <cellStyle name="Normal 2 47 31 3" xfId="17259"/>
    <cellStyle name="Normal 2 47 32" xfId="17260"/>
    <cellStyle name="Normal 2 47 32 2" xfId="17261"/>
    <cellStyle name="Normal 2 47 32 3" xfId="17262"/>
    <cellStyle name="Normal 2 47 33" xfId="17263"/>
    <cellStyle name="Normal 2 47 34" xfId="17264"/>
    <cellStyle name="Normal 2 47 4" xfId="17265"/>
    <cellStyle name="Normal 2 47 4 2" xfId="17266"/>
    <cellStyle name="Normal 2 47 4 3" xfId="17267"/>
    <cellStyle name="Normal 2 47 5" xfId="17268"/>
    <cellStyle name="Normal 2 47 5 2" xfId="17269"/>
    <cellStyle name="Normal 2 47 5 3" xfId="17270"/>
    <cellStyle name="Normal 2 47 6" xfId="17271"/>
    <cellStyle name="Normal 2 47 6 2" xfId="17272"/>
    <cellStyle name="Normal 2 47 6 3" xfId="17273"/>
    <cellStyle name="Normal 2 47 7" xfId="17274"/>
    <cellStyle name="Normal 2 47 7 2" xfId="17275"/>
    <cellStyle name="Normal 2 47 7 3" xfId="17276"/>
    <cellStyle name="Normal 2 47 8" xfId="17277"/>
    <cellStyle name="Normal 2 47 8 2" xfId="17278"/>
    <cellStyle name="Normal 2 47 8 3" xfId="17279"/>
    <cellStyle name="Normal 2 47 9" xfId="17280"/>
    <cellStyle name="Normal 2 47 9 2" xfId="17281"/>
    <cellStyle name="Normal 2 47 9 3" xfId="17282"/>
    <cellStyle name="Normal 2 48" xfId="17283"/>
    <cellStyle name="Normal 2 48 10" xfId="17284"/>
    <cellStyle name="Normal 2 48 10 2" xfId="17285"/>
    <cellStyle name="Normal 2 48 10 3" xfId="17286"/>
    <cellStyle name="Normal 2 48 11" xfId="17287"/>
    <cellStyle name="Normal 2 48 11 2" xfId="17288"/>
    <cellStyle name="Normal 2 48 11 3" xfId="17289"/>
    <cellStyle name="Normal 2 48 12" xfId="17290"/>
    <cellStyle name="Normal 2 48 12 2" xfId="17291"/>
    <cellStyle name="Normal 2 48 12 3" xfId="17292"/>
    <cellStyle name="Normal 2 48 13" xfId="17293"/>
    <cellStyle name="Normal 2 48 13 2" xfId="17294"/>
    <cellStyle name="Normal 2 48 13 3" xfId="17295"/>
    <cellStyle name="Normal 2 48 14" xfId="17296"/>
    <cellStyle name="Normal 2 48 14 2" xfId="17297"/>
    <cellStyle name="Normal 2 48 14 3" xfId="17298"/>
    <cellStyle name="Normal 2 48 15" xfId="17299"/>
    <cellStyle name="Normal 2 48 15 2" xfId="17300"/>
    <cellStyle name="Normal 2 48 15 3" xfId="17301"/>
    <cellStyle name="Normal 2 48 16" xfId="17302"/>
    <cellStyle name="Normal 2 48 16 2" xfId="17303"/>
    <cellStyle name="Normal 2 48 16 3" xfId="17304"/>
    <cellStyle name="Normal 2 48 17" xfId="17305"/>
    <cellStyle name="Normal 2 48 17 2" xfId="17306"/>
    <cellStyle name="Normal 2 48 17 3" xfId="17307"/>
    <cellStyle name="Normal 2 48 18" xfId="17308"/>
    <cellStyle name="Normal 2 48 18 2" xfId="17309"/>
    <cellStyle name="Normal 2 48 18 3" xfId="17310"/>
    <cellStyle name="Normal 2 48 19" xfId="17311"/>
    <cellStyle name="Normal 2 48 19 2" xfId="17312"/>
    <cellStyle name="Normal 2 48 19 3" xfId="17313"/>
    <cellStyle name="Normal 2 48 2" xfId="17314"/>
    <cellStyle name="Normal 2 48 2 2" xfId="17315"/>
    <cellStyle name="Normal 2 48 2 3" xfId="17316"/>
    <cellStyle name="Normal 2 48 20" xfId="17317"/>
    <cellStyle name="Normal 2 48 20 2" xfId="17318"/>
    <cellStyle name="Normal 2 48 20 3" xfId="17319"/>
    <cellStyle name="Normal 2 48 21" xfId="17320"/>
    <cellStyle name="Normal 2 48 21 2" xfId="17321"/>
    <cellStyle name="Normal 2 48 21 3" xfId="17322"/>
    <cellStyle name="Normal 2 48 22" xfId="17323"/>
    <cellStyle name="Normal 2 48 22 2" xfId="17324"/>
    <cellStyle name="Normal 2 48 22 3" xfId="17325"/>
    <cellStyle name="Normal 2 48 23" xfId="17326"/>
    <cellStyle name="Normal 2 48 23 2" xfId="17327"/>
    <cellStyle name="Normal 2 48 23 3" xfId="17328"/>
    <cellStyle name="Normal 2 48 24" xfId="17329"/>
    <cellStyle name="Normal 2 48 24 2" xfId="17330"/>
    <cellStyle name="Normal 2 48 24 3" xfId="17331"/>
    <cellStyle name="Normal 2 48 25" xfId="17332"/>
    <cellStyle name="Normal 2 48 25 2" xfId="17333"/>
    <cellStyle name="Normal 2 48 25 3" xfId="17334"/>
    <cellStyle name="Normal 2 48 26" xfId="17335"/>
    <cellStyle name="Normal 2 48 26 2" xfId="17336"/>
    <cellStyle name="Normal 2 48 26 3" xfId="17337"/>
    <cellStyle name="Normal 2 48 27" xfId="17338"/>
    <cellStyle name="Normal 2 48 27 2" xfId="17339"/>
    <cellStyle name="Normal 2 48 27 3" xfId="17340"/>
    <cellStyle name="Normal 2 48 28" xfId="17341"/>
    <cellStyle name="Normal 2 48 28 2" xfId="17342"/>
    <cellStyle name="Normal 2 48 28 3" xfId="17343"/>
    <cellStyle name="Normal 2 48 29" xfId="17344"/>
    <cellStyle name="Normal 2 48 29 2" xfId="17345"/>
    <cellStyle name="Normal 2 48 29 3" xfId="17346"/>
    <cellStyle name="Normal 2 48 3" xfId="17347"/>
    <cellStyle name="Normal 2 48 3 2" xfId="17348"/>
    <cellStyle name="Normal 2 48 3 3" xfId="17349"/>
    <cellStyle name="Normal 2 48 30" xfId="17350"/>
    <cellStyle name="Normal 2 48 30 2" xfId="17351"/>
    <cellStyle name="Normal 2 48 30 3" xfId="17352"/>
    <cellStyle name="Normal 2 48 31" xfId="17353"/>
    <cellStyle name="Normal 2 48 31 2" xfId="17354"/>
    <cellStyle name="Normal 2 48 31 3" xfId="17355"/>
    <cellStyle name="Normal 2 48 32" xfId="17356"/>
    <cellStyle name="Normal 2 48 32 2" xfId="17357"/>
    <cellStyle name="Normal 2 48 32 3" xfId="17358"/>
    <cellStyle name="Normal 2 48 33" xfId="17359"/>
    <cellStyle name="Normal 2 48 34" xfId="17360"/>
    <cellStyle name="Normal 2 48 4" xfId="17361"/>
    <cellStyle name="Normal 2 48 4 2" xfId="17362"/>
    <cellStyle name="Normal 2 48 4 3" xfId="17363"/>
    <cellStyle name="Normal 2 48 5" xfId="17364"/>
    <cellStyle name="Normal 2 48 5 2" xfId="17365"/>
    <cellStyle name="Normal 2 48 5 3" xfId="17366"/>
    <cellStyle name="Normal 2 48 6" xfId="17367"/>
    <cellStyle name="Normal 2 48 6 2" xfId="17368"/>
    <cellStyle name="Normal 2 48 6 3" xfId="17369"/>
    <cellStyle name="Normal 2 48 7" xfId="17370"/>
    <cellStyle name="Normal 2 48 7 2" xfId="17371"/>
    <cellStyle name="Normal 2 48 7 3" xfId="17372"/>
    <cellStyle name="Normal 2 48 8" xfId="17373"/>
    <cellStyle name="Normal 2 48 8 2" xfId="17374"/>
    <cellStyle name="Normal 2 48 8 3" xfId="17375"/>
    <cellStyle name="Normal 2 48 9" xfId="17376"/>
    <cellStyle name="Normal 2 48 9 2" xfId="17377"/>
    <cellStyle name="Normal 2 48 9 3" xfId="17378"/>
    <cellStyle name="Normal 2 49" xfId="17379"/>
    <cellStyle name="Normal 2 49 10" xfId="17380"/>
    <cellStyle name="Normal 2 49 10 2" xfId="17381"/>
    <cellStyle name="Normal 2 49 10 3" xfId="17382"/>
    <cellStyle name="Normal 2 49 11" xfId="17383"/>
    <cellStyle name="Normal 2 49 11 2" xfId="17384"/>
    <cellStyle name="Normal 2 49 11 3" xfId="17385"/>
    <cellStyle name="Normal 2 49 12" xfId="17386"/>
    <cellStyle name="Normal 2 49 12 2" xfId="17387"/>
    <cellStyle name="Normal 2 49 12 3" xfId="17388"/>
    <cellStyle name="Normal 2 49 13" xfId="17389"/>
    <cellStyle name="Normal 2 49 13 2" xfId="17390"/>
    <cellStyle name="Normal 2 49 13 3" xfId="17391"/>
    <cellStyle name="Normal 2 49 14" xfId="17392"/>
    <cellStyle name="Normal 2 49 14 2" xfId="17393"/>
    <cellStyle name="Normal 2 49 14 3" xfId="17394"/>
    <cellStyle name="Normal 2 49 15" xfId="17395"/>
    <cellStyle name="Normal 2 49 15 2" xfId="17396"/>
    <cellStyle name="Normal 2 49 15 3" xfId="17397"/>
    <cellStyle name="Normal 2 49 16" xfId="17398"/>
    <cellStyle name="Normal 2 49 16 2" xfId="17399"/>
    <cellStyle name="Normal 2 49 16 3" xfId="17400"/>
    <cellStyle name="Normal 2 49 17" xfId="17401"/>
    <cellStyle name="Normal 2 49 17 2" xfId="17402"/>
    <cellStyle name="Normal 2 49 17 3" xfId="17403"/>
    <cellStyle name="Normal 2 49 18" xfId="17404"/>
    <cellStyle name="Normal 2 49 18 2" xfId="17405"/>
    <cellStyle name="Normal 2 49 18 3" xfId="17406"/>
    <cellStyle name="Normal 2 49 19" xfId="17407"/>
    <cellStyle name="Normal 2 49 19 2" xfId="17408"/>
    <cellStyle name="Normal 2 49 19 3" xfId="17409"/>
    <cellStyle name="Normal 2 49 2" xfId="17410"/>
    <cellStyle name="Normal 2 49 2 2" xfId="17411"/>
    <cellStyle name="Normal 2 49 2 3" xfId="17412"/>
    <cellStyle name="Normal 2 49 20" xfId="17413"/>
    <cellStyle name="Normal 2 49 20 2" xfId="17414"/>
    <cellStyle name="Normal 2 49 20 3" xfId="17415"/>
    <cellStyle name="Normal 2 49 21" xfId="17416"/>
    <cellStyle name="Normal 2 49 21 2" xfId="17417"/>
    <cellStyle name="Normal 2 49 21 3" xfId="17418"/>
    <cellStyle name="Normal 2 49 22" xfId="17419"/>
    <cellStyle name="Normal 2 49 22 2" xfId="17420"/>
    <cellStyle name="Normal 2 49 22 3" xfId="17421"/>
    <cellStyle name="Normal 2 49 23" xfId="17422"/>
    <cellStyle name="Normal 2 49 23 2" xfId="17423"/>
    <cellStyle name="Normal 2 49 23 3" xfId="17424"/>
    <cellStyle name="Normal 2 49 24" xfId="17425"/>
    <cellStyle name="Normal 2 49 24 2" xfId="17426"/>
    <cellStyle name="Normal 2 49 24 3" xfId="17427"/>
    <cellStyle name="Normal 2 49 25" xfId="17428"/>
    <cellStyle name="Normal 2 49 25 2" xfId="17429"/>
    <cellStyle name="Normal 2 49 25 3" xfId="17430"/>
    <cellStyle name="Normal 2 49 26" xfId="17431"/>
    <cellStyle name="Normal 2 49 26 2" xfId="17432"/>
    <cellStyle name="Normal 2 49 26 3" xfId="17433"/>
    <cellStyle name="Normal 2 49 27" xfId="17434"/>
    <cellStyle name="Normal 2 49 27 2" xfId="17435"/>
    <cellStyle name="Normal 2 49 27 3" xfId="17436"/>
    <cellStyle name="Normal 2 49 28" xfId="17437"/>
    <cellStyle name="Normal 2 49 28 2" xfId="17438"/>
    <cellStyle name="Normal 2 49 28 3" xfId="17439"/>
    <cellStyle name="Normal 2 49 29" xfId="17440"/>
    <cellStyle name="Normal 2 49 29 2" xfId="17441"/>
    <cellStyle name="Normal 2 49 29 3" xfId="17442"/>
    <cellStyle name="Normal 2 49 3" xfId="17443"/>
    <cellStyle name="Normal 2 49 3 2" xfId="17444"/>
    <cellStyle name="Normal 2 49 3 3" xfId="17445"/>
    <cellStyle name="Normal 2 49 30" xfId="17446"/>
    <cellStyle name="Normal 2 49 30 2" xfId="17447"/>
    <cellStyle name="Normal 2 49 30 3" xfId="17448"/>
    <cellStyle name="Normal 2 49 31" xfId="17449"/>
    <cellStyle name="Normal 2 49 31 2" xfId="17450"/>
    <cellStyle name="Normal 2 49 31 3" xfId="17451"/>
    <cellStyle name="Normal 2 49 32" xfId="17452"/>
    <cellStyle name="Normal 2 49 32 2" xfId="17453"/>
    <cellStyle name="Normal 2 49 32 3" xfId="17454"/>
    <cellStyle name="Normal 2 49 33" xfId="17455"/>
    <cellStyle name="Normal 2 49 34" xfId="17456"/>
    <cellStyle name="Normal 2 49 4" xfId="17457"/>
    <cellStyle name="Normal 2 49 4 2" xfId="17458"/>
    <cellStyle name="Normal 2 49 4 3" xfId="17459"/>
    <cellStyle name="Normal 2 49 5" xfId="17460"/>
    <cellStyle name="Normal 2 49 5 2" xfId="17461"/>
    <cellStyle name="Normal 2 49 5 3" xfId="17462"/>
    <cellStyle name="Normal 2 49 6" xfId="17463"/>
    <cellStyle name="Normal 2 49 6 2" xfId="17464"/>
    <cellStyle name="Normal 2 49 6 3" xfId="17465"/>
    <cellStyle name="Normal 2 49 7" xfId="17466"/>
    <cellStyle name="Normal 2 49 7 2" xfId="17467"/>
    <cellStyle name="Normal 2 49 7 3" xfId="17468"/>
    <cellStyle name="Normal 2 49 8" xfId="17469"/>
    <cellStyle name="Normal 2 49 8 2" xfId="17470"/>
    <cellStyle name="Normal 2 49 8 3" xfId="17471"/>
    <cellStyle name="Normal 2 49 9" xfId="17472"/>
    <cellStyle name="Normal 2 49 9 2" xfId="17473"/>
    <cellStyle name="Normal 2 49 9 3" xfId="17474"/>
    <cellStyle name="Normal 2 5" xfId="17475"/>
    <cellStyle name="Normal 2 5 10" xfId="17476"/>
    <cellStyle name="Normal 2 5 10 2" xfId="17477"/>
    <cellStyle name="Normal 2 5 10 3" xfId="17478"/>
    <cellStyle name="Normal 2 5 11" xfId="17479"/>
    <cellStyle name="Normal 2 5 11 2" xfId="17480"/>
    <cellStyle name="Normal 2 5 11 3" xfId="17481"/>
    <cellStyle name="Normal 2 5 12" xfId="17482"/>
    <cellStyle name="Normal 2 5 12 2" xfId="17483"/>
    <cellStyle name="Normal 2 5 12 3" xfId="17484"/>
    <cellStyle name="Normal 2 5 13" xfId="17485"/>
    <cellStyle name="Normal 2 5 13 2" xfId="17486"/>
    <cellStyle name="Normal 2 5 13 3" xfId="17487"/>
    <cellStyle name="Normal 2 5 14" xfId="17488"/>
    <cellStyle name="Normal 2 5 14 2" xfId="17489"/>
    <cellStyle name="Normal 2 5 14 3" xfId="17490"/>
    <cellStyle name="Normal 2 5 15" xfId="17491"/>
    <cellStyle name="Normal 2 5 15 2" xfId="17492"/>
    <cellStyle name="Normal 2 5 15 3" xfId="17493"/>
    <cellStyle name="Normal 2 5 16" xfId="17494"/>
    <cellStyle name="Normal 2 5 16 2" xfId="17495"/>
    <cellStyle name="Normal 2 5 16 3" xfId="17496"/>
    <cellStyle name="Normal 2 5 17" xfId="17497"/>
    <cellStyle name="Normal 2 5 17 2" xfId="17498"/>
    <cellStyle name="Normal 2 5 17 3" xfId="17499"/>
    <cellStyle name="Normal 2 5 18" xfId="17500"/>
    <cellStyle name="Normal 2 5 18 2" xfId="17501"/>
    <cellStyle name="Normal 2 5 18 3" xfId="17502"/>
    <cellStyle name="Normal 2 5 19" xfId="17503"/>
    <cellStyle name="Normal 2 5 19 2" xfId="17504"/>
    <cellStyle name="Normal 2 5 19 3" xfId="17505"/>
    <cellStyle name="Normal 2 5 2" xfId="17506"/>
    <cellStyle name="Normal 2 5 2 2" xfId="17507"/>
    <cellStyle name="Normal 2 5 2 2 2" xfId="17508"/>
    <cellStyle name="Normal 2 5 2 2 3" xfId="17509"/>
    <cellStyle name="Normal 2 5 2 2 4" xfId="17510"/>
    <cellStyle name="Normal 2 5 2 2 5" xfId="17511"/>
    <cellStyle name="Normal 2 5 2 2 6" xfId="17512"/>
    <cellStyle name="Normal 2 5 2 2 7" xfId="17513"/>
    <cellStyle name="Normal 2 5 2 2 8" xfId="17514"/>
    <cellStyle name="Normal 2 5 2 2 9" xfId="17515"/>
    <cellStyle name="Normal 2 5 2 3" xfId="17516"/>
    <cellStyle name="Normal 2 5 2 3 2" xfId="17517"/>
    <cellStyle name="Normal 2 5 2 3 3" xfId="17518"/>
    <cellStyle name="Normal 2 5 2 4" xfId="17519"/>
    <cellStyle name="Normal 2 5 2 4 2" xfId="17520"/>
    <cellStyle name="Normal 2 5 2 4 3" xfId="17521"/>
    <cellStyle name="Normal 2 5 2 5" xfId="17522"/>
    <cellStyle name="Normal 2 5 2 5 2" xfId="17523"/>
    <cellStyle name="Normal 2 5 2 5 3" xfId="17524"/>
    <cellStyle name="Normal 2 5 2 6" xfId="17525"/>
    <cellStyle name="Normal 2 5 2 6 2" xfId="17526"/>
    <cellStyle name="Normal 2 5 2 6 3" xfId="17527"/>
    <cellStyle name="Normal 2 5 2 7" xfId="17528"/>
    <cellStyle name="Normal 2 5 2 7 2" xfId="17529"/>
    <cellStyle name="Normal 2 5 2 7 3" xfId="17530"/>
    <cellStyle name="Normal 2 5 2 8" xfId="30350"/>
    <cellStyle name="Normal 2 5 20" xfId="17531"/>
    <cellStyle name="Normal 2 5 20 2" xfId="17532"/>
    <cellStyle name="Normal 2 5 20 3" xfId="17533"/>
    <cellStyle name="Normal 2 5 21" xfId="17534"/>
    <cellStyle name="Normal 2 5 21 2" xfId="17535"/>
    <cellStyle name="Normal 2 5 21 3" xfId="17536"/>
    <cellStyle name="Normal 2 5 22" xfId="17537"/>
    <cellStyle name="Normal 2 5 22 2" xfId="17538"/>
    <cellStyle name="Normal 2 5 22 3" xfId="17539"/>
    <cellStyle name="Normal 2 5 23" xfId="17540"/>
    <cellStyle name="Normal 2 5 23 2" xfId="17541"/>
    <cellStyle name="Normal 2 5 23 3" xfId="17542"/>
    <cellStyle name="Normal 2 5 24" xfId="17543"/>
    <cellStyle name="Normal 2 5 24 2" xfId="17544"/>
    <cellStyle name="Normal 2 5 24 3" xfId="17545"/>
    <cellStyle name="Normal 2 5 25" xfId="17546"/>
    <cellStyle name="Normal 2 5 25 2" xfId="17547"/>
    <cellStyle name="Normal 2 5 25 3" xfId="17548"/>
    <cellStyle name="Normal 2 5 26" xfId="17549"/>
    <cellStyle name="Normal 2 5 26 2" xfId="17550"/>
    <cellStyle name="Normal 2 5 26 3" xfId="17551"/>
    <cellStyle name="Normal 2 5 27" xfId="17552"/>
    <cellStyle name="Normal 2 5 27 2" xfId="17553"/>
    <cellStyle name="Normal 2 5 27 3" xfId="17554"/>
    <cellStyle name="Normal 2 5 28" xfId="17555"/>
    <cellStyle name="Normal 2 5 28 2" xfId="17556"/>
    <cellStyle name="Normal 2 5 28 3" xfId="17557"/>
    <cellStyle name="Normal 2 5 29" xfId="17558"/>
    <cellStyle name="Normal 2 5 29 2" xfId="17559"/>
    <cellStyle name="Normal 2 5 29 3" xfId="17560"/>
    <cellStyle name="Normal 2 5 3" xfId="17561"/>
    <cellStyle name="Normal 2 5 3 2" xfId="17562"/>
    <cellStyle name="Normal 2 5 3 2 2" xfId="17563"/>
    <cellStyle name="Normal 2 5 3 2 3" xfId="17564"/>
    <cellStyle name="Normal 2 5 3 2 4" xfId="17565"/>
    <cellStyle name="Normal 2 5 3 2 5" xfId="17566"/>
    <cellStyle name="Normal 2 5 3 2 6" xfId="17567"/>
    <cellStyle name="Normal 2 5 3 2 7" xfId="17568"/>
    <cellStyle name="Normal 2 5 3 2 8" xfId="17569"/>
    <cellStyle name="Normal 2 5 3 2 9" xfId="17570"/>
    <cellStyle name="Normal 2 5 3 3" xfId="17571"/>
    <cellStyle name="Normal 2 5 3 3 2" xfId="17572"/>
    <cellStyle name="Normal 2 5 3 3 3" xfId="17573"/>
    <cellStyle name="Normal 2 5 3 4" xfId="17574"/>
    <cellStyle name="Normal 2 5 3 4 2" xfId="17575"/>
    <cellStyle name="Normal 2 5 3 4 3" xfId="17576"/>
    <cellStyle name="Normal 2 5 3 5" xfId="17577"/>
    <cellStyle name="Normal 2 5 3 5 2" xfId="17578"/>
    <cellStyle name="Normal 2 5 3 5 3" xfId="17579"/>
    <cellStyle name="Normal 2 5 3 6" xfId="17580"/>
    <cellStyle name="Normal 2 5 3 6 2" xfId="17581"/>
    <cellStyle name="Normal 2 5 3 6 3" xfId="17582"/>
    <cellStyle name="Normal 2 5 3 7" xfId="17583"/>
    <cellStyle name="Normal 2 5 3 7 2" xfId="17584"/>
    <cellStyle name="Normal 2 5 3 7 3" xfId="17585"/>
    <cellStyle name="Normal 2 5 30" xfId="17586"/>
    <cellStyle name="Normal 2 5 30 2" xfId="17587"/>
    <cellStyle name="Normal 2 5 30 3" xfId="17588"/>
    <cellStyle name="Normal 2 5 31" xfId="17589"/>
    <cellStyle name="Normal 2 5 31 2" xfId="17590"/>
    <cellStyle name="Normal 2 5 31 3" xfId="17591"/>
    <cellStyle name="Normal 2 5 32" xfId="17592"/>
    <cellStyle name="Normal 2 5 32 2" xfId="17593"/>
    <cellStyle name="Normal 2 5 32 3" xfId="17594"/>
    <cellStyle name="Normal 2 5 33" xfId="17595"/>
    <cellStyle name="Normal 2 5 34" xfId="17596"/>
    <cellStyle name="Normal 2 5 34 2" xfId="17597"/>
    <cellStyle name="Normal 2 5 34 3" xfId="17598"/>
    <cellStyle name="Normal 2 5 35" xfId="17599"/>
    <cellStyle name="Normal 2 5 35 2" xfId="17600"/>
    <cellStyle name="Normal 2 5 35 3" xfId="17601"/>
    <cellStyle name="Normal 2 5 36" xfId="17602"/>
    <cellStyle name="Normal 2 5 36 2" xfId="17603"/>
    <cellStyle name="Normal 2 5 36 3" xfId="17604"/>
    <cellStyle name="Normal 2 5 37" xfId="17605"/>
    <cellStyle name="Normal 2 5 37 2" xfId="17606"/>
    <cellStyle name="Normal 2 5 37 3" xfId="17607"/>
    <cellStyle name="Normal 2 5 38" xfId="17608"/>
    <cellStyle name="Normal 2 5 38 2" xfId="17609"/>
    <cellStyle name="Normal 2 5 38 3" xfId="17610"/>
    <cellStyle name="Normal 2 5 39" xfId="30349"/>
    <cellStyle name="Normal 2 5 4" xfId="17611"/>
    <cellStyle name="Normal 2 5 4 2" xfId="17612"/>
    <cellStyle name="Normal 2 5 4 2 2" xfId="17613"/>
    <cellStyle name="Normal 2 5 4 2 3" xfId="17614"/>
    <cellStyle name="Normal 2 5 4 2 4" xfId="17615"/>
    <cellStyle name="Normal 2 5 4 2 5" xfId="17616"/>
    <cellStyle name="Normal 2 5 4 2 6" xfId="17617"/>
    <cellStyle name="Normal 2 5 4 2 7" xfId="17618"/>
    <cellStyle name="Normal 2 5 4 2 8" xfId="17619"/>
    <cellStyle name="Normal 2 5 4 2 9" xfId="17620"/>
    <cellStyle name="Normal 2 5 4 3" xfId="17621"/>
    <cellStyle name="Normal 2 5 4 3 2" xfId="17622"/>
    <cellStyle name="Normal 2 5 4 3 3" xfId="17623"/>
    <cellStyle name="Normal 2 5 4 4" xfId="17624"/>
    <cellStyle name="Normal 2 5 4 4 2" xfId="17625"/>
    <cellStyle name="Normal 2 5 4 4 3" xfId="17626"/>
    <cellStyle name="Normal 2 5 4 5" xfId="17627"/>
    <cellStyle name="Normal 2 5 4 5 2" xfId="17628"/>
    <cellStyle name="Normal 2 5 4 5 3" xfId="17629"/>
    <cellStyle name="Normal 2 5 4 6" xfId="17630"/>
    <cellStyle name="Normal 2 5 4 6 2" xfId="17631"/>
    <cellStyle name="Normal 2 5 4 6 3" xfId="17632"/>
    <cellStyle name="Normal 2 5 4 7" xfId="17633"/>
    <cellStyle name="Normal 2 5 4 7 2" xfId="17634"/>
    <cellStyle name="Normal 2 5 4 7 3" xfId="17635"/>
    <cellStyle name="Normal 2 5 5" xfId="17636"/>
    <cellStyle name="Normal 2 5 5 2" xfId="17637"/>
    <cellStyle name="Normal 2 5 5 2 2" xfId="17638"/>
    <cellStyle name="Normal 2 5 5 2 3" xfId="17639"/>
    <cellStyle name="Normal 2 5 5 2 4" xfId="17640"/>
    <cellStyle name="Normal 2 5 5 2 5" xfId="17641"/>
    <cellStyle name="Normal 2 5 5 2 6" xfId="17642"/>
    <cellStyle name="Normal 2 5 5 2 7" xfId="17643"/>
    <cellStyle name="Normal 2 5 5 2 8" xfId="17644"/>
    <cellStyle name="Normal 2 5 5 2 9" xfId="17645"/>
    <cellStyle name="Normal 2 5 5 3" xfId="17646"/>
    <cellStyle name="Normal 2 5 5 3 2" xfId="17647"/>
    <cellStyle name="Normal 2 5 5 3 3" xfId="17648"/>
    <cellStyle name="Normal 2 5 5 4" xfId="17649"/>
    <cellStyle name="Normal 2 5 5 4 2" xfId="17650"/>
    <cellStyle name="Normal 2 5 5 4 3" xfId="17651"/>
    <cellStyle name="Normal 2 5 5 5" xfId="17652"/>
    <cellStyle name="Normal 2 5 5 5 2" xfId="17653"/>
    <cellStyle name="Normal 2 5 5 5 3" xfId="17654"/>
    <cellStyle name="Normal 2 5 5 6" xfId="17655"/>
    <cellStyle name="Normal 2 5 5 6 2" xfId="17656"/>
    <cellStyle name="Normal 2 5 5 6 3" xfId="17657"/>
    <cellStyle name="Normal 2 5 5 7" xfId="17658"/>
    <cellStyle name="Normal 2 5 5 7 2" xfId="17659"/>
    <cellStyle name="Normal 2 5 5 7 3" xfId="17660"/>
    <cellStyle name="Normal 2 5 6" xfId="17661"/>
    <cellStyle name="Normal 2 5 6 2" xfId="17662"/>
    <cellStyle name="Normal 2 5 6 2 2" xfId="17663"/>
    <cellStyle name="Normal 2 5 6 2 3" xfId="17664"/>
    <cellStyle name="Normal 2 5 6 2 4" xfId="17665"/>
    <cellStyle name="Normal 2 5 6 2 5" xfId="17666"/>
    <cellStyle name="Normal 2 5 6 2 6" xfId="17667"/>
    <cellStyle name="Normal 2 5 6 2 7" xfId="17668"/>
    <cellStyle name="Normal 2 5 6 2 8" xfId="17669"/>
    <cellStyle name="Normal 2 5 6 2 9" xfId="17670"/>
    <cellStyle name="Normal 2 5 6 3" xfId="17671"/>
    <cellStyle name="Normal 2 5 6 3 2" xfId="17672"/>
    <cellStyle name="Normal 2 5 6 3 3" xfId="17673"/>
    <cellStyle name="Normal 2 5 6 4" xfId="17674"/>
    <cellStyle name="Normal 2 5 6 4 2" xfId="17675"/>
    <cellStyle name="Normal 2 5 6 4 3" xfId="17676"/>
    <cellStyle name="Normal 2 5 6 5" xfId="17677"/>
    <cellStyle name="Normal 2 5 6 5 2" xfId="17678"/>
    <cellStyle name="Normal 2 5 6 5 3" xfId="17679"/>
    <cellStyle name="Normal 2 5 6 6" xfId="17680"/>
    <cellStyle name="Normal 2 5 6 6 2" xfId="17681"/>
    <cellStyle name="Normal 2 5 6 6 3" xfId="17682"/>
    <cellStyle name="Normal 2 5 6 7" xfId="17683"/>
    <cellStyle name="Normal 2 5 6 7 2" xfId="17684"/>
    <cellStyle name="Normal 2 5 6 7 3" xfId="17685"/>
    <cellStyle name="Normal 2 5 7" xfId="17686"/>
    <cellStyle name="Normal 2 5 7 2" xfId="17687"/>
    <cellStyle name="Normal 2 5 7 2 2" xfId="17688"/>
    <cellStyle name="Normal 2 5 7 2 3" xfId="17689"/>
    <cellStyle name="Normal 2 5 7 2 4" xfId="17690"/>
    <cellStyle name="Normal 2 5 7 2 5" xfId="17691"/>
    <cellStyle name="Normal 2 5 7 2 6" xfId="17692"/>
    <cellStyle name="Normal 2 5 7 2 7" xfId="17693"/>
    <cellStyle name="Normal 2 5 7 2 8" xfId="17694"/>
    <cellStyle name="Normal 2 5 7 2 9" xfId="17695"/>
    <cellStyle name="Normal 2 5 7 3" xfId="17696"/>
    <cellStyle name="Normal 2 5 7 3 2" xfId="17697"/>
    <cellStyle name="Normal 2 5 7 3 3" xfId="17698"/>
    <cellStyle name="Normal 2 5 7 4" xfId="17699"/>
    <cellStyle name="Normal 2 5 7 4 2" xfId="17700"/>
    <cellStyle name="Normal 2 5 7 4 3" xfId="17701"/>
    <cellStyle name="Normal 2 5 7 5" xfId="17702"/>
    <cellStyle name="Normal 2 5 7 5 2" xfId="17703"/>
    <cellStyle name="Normal 2 5 7 5 3" xfId="17704"/>
    <cellStyle name="Normal 2 5 7 6" xfId="17705"/>
    <cellStyle name="Normal 2 5 7 6 2" xfId="17706"/>
    <cellStyle name="Normal 2 5 7 6 3" xfId="17707"/>
    <cellStyle name="Normal 2 5 7 7" xfId="17708"/>
    <cellStyle name="Normal 2 5 7 7 2" xfId="17709"/>
    <cellStyle name="Normal 2 5 7 7 3" xfId="17710"/>
    <cellStyle name="Normal 2 5 8" xfId="17711"/>
    <cellStyle name="Normal 2 5 8 2" xfId="17712"/>
    <cellStyle name="Normal 2 5 8 3" xfId="17713"/>
    <cellStyle name="Normal 2 5 9" xfId="17714"/>
    <cellStyle name="Normal 2 5 9 2" xfId="17715"/>
    <cellStyle name="Normal 2 5 9 3" xfId="17716"/>
    <cellStyle name="Normal 2 50" xfId="17717"/>
    <cellStyle name="Normal 2 50 10" xfId="17718"/>
    <cellStyle name="Normal 2 50 10 2" xfId="17719"/>
    <cellStyle name="Normal 2 50 10 3" xfId="17720"/>
    <cellStyle name="Normal 2 50 11" xfId="17721"/>
    <cellStyle name="Normal 2 50 11 2" xfId="17722"/>
    <cellStyle name="Normal 2 50 11 3" xfId="17723"/>
    <cellStyle name="Normal 2 50 12" xfId="17724"/>
    <cellStyle name="Normal 2 50 12 2" xfId="17725"/>
    <cellStyle name="Normal 2 50 12 3" xfId="17726"/>
    <cellStyle name="Normal 2 50 13" xfId="17727"/>
    <cellStyle name="Normal 2 50 13 2" xfId="17728"/>
    <cellStyle name="Normal 2 50 13 3" xfId="17729"/>
    <cellStyle name="Normal 2 50 14" xfId="17730"/>
    <cellStyle name="Normal 2 50 14 2" xfId="17731"/>
    <cellStyle name="Normal 2 50 14 3" xfId="17732"/>
    <cellStyle name="Normal 2 50 15" xfId="17733"/>
    <cellStyle name="Normal 2 50 15 2" xfId="17734"/>
    <cellStyle name="Normal 2 50 15 3" xfId="17735"/>
    <cellStyle name="Normal 2 50 16" xfId="17736"/>
    <cellStyle name="Normal 2 50 16 2" xfId="17737"/>
    <cellStyle name="Normal 2 50 16 3" xfId="17738"/>
    <cellStyle name="Normal 2 50 17" xfId="17739"/>
    <cellStyle name="Normal 2 50 17 2" xfId="17740"/>
    <cellStyle name="Normal 2 50 17 3" xfId="17741"/>
    <cellStyle name="Normal 2 50 18" xfId="17742"/>
    <cellStyle name="Normal 2 50 18 2" xfId="17743"/>
    <cellStyle name="Normal 2 50 18 3" xfId="17744"/>
    <cellStyle name="Normal 2 50 19" xfId="17745"/>
    <cellStyle name="Normal 2 50 19 2" xfId="17746"/>
    <cellStyle name="Normal 2 50 19 3" xfId="17747"/>
    <cellStyle name="Normal 2 50 2" xfId="17748"/>
    <cellStyle name="Normal 2 50 2 2" xfId="17749"/>
    <cellStyle name="Normal 2 50 2 3" xfId="17750"/>
    <cellStyle name="Normal 2 50 20" xfId="17751"/>
    <cellStyle name="Normal 2 50 20 2" xfId="17752"/>
    <cellStyle name="Normal 2 50 20 3" xfId="17753"/>
    <cellStyle name="Normal 2 50 21" xfId="17754"/>
    <cellStyle name="Normal 2 50 21 2" xfId="17755"/>
    <cellStyle name="Normal 2 50 21 3" xfId="17756"/>
    <cellStyle name="Normal 2 50 22" xfId="17757"/>
    <cellStyle name="Normal 2 50 22 2" xfId="17758"/>
    <cellStyle name="Normal 2 50 22 3" xfId="17759"/>
    <cellStyle name="Normal 2 50 23" xfId="17760"/>
    <cellStyle name="Normal 2 50 23 2" xfId="17761"/>
    <cellStyle name="Normal 2 50 23 3" xfId="17762"/>
    <cellStyle name="Normal 2 50 24" xfId="17763"/>
    <cellStyle name="Normal 2 50 24 2" xfId="17764"/>
    <cellStyle name="Normal 2 50 24 3" xfId="17765"/>
    <cellStyle name="Normal 2 50 25" xfId="17766"/>
    <cellStyle name="Normal 2 50 25 2" xfId="17767"/>
    <cellStyle name="Normal 2 50 25 3" xfId="17768"/>
    <cellStyle name="Normal 2 50 26" xfId="17769"/>
    <cellStyle name="Normal 2 50 26 2" xfId="17770"/>
    <cellStyle name="Normal 2 50 26 3" xfId="17771"/>
    <cellStyle name="Normal 2 50 27" xfId="17772"/>
    <cellStyle name="Normal 2 50 27 2" xfId="17773"/>
    <cellStyle name="Normal 2 50 27 3" xfId="17774"/>
    <cellStyle name="Normal 2 50 28" xfId="17775"/>
    <cellStyle name="Normal 2 50 28 2" xfId="17776"/>
    <cellStyle name="Normal 2 50 28 3" xfId="17777"/>
    <cellStyle name="Normal 2 50 29" xfId="17778"/>
    <cellStyle name="Normal 2 50 29 2" xfId="17779"/>
    <cellStyle name="Normal 2 50 29 3" xfId="17780"/>
    <cellStyle name="Normal 2 50 3" xfId="17781"/>
    <cellStyle name="Normal 2 50 3 2" xfId="17782"/>
    <cellStyle name="Normal 2 50 3 3" xfId="17783"/>
    <cellStyle name="Normal 2 50 30" xfId="17784"/>
    <cellStyle name="Normal 2 50 30 2" xfId="17785"/>
    <cellStyle name="Normal 2 50 30 3" xfId="17786"/>
    <cellStyle name="Normal 2 50 31" xfId="17787"/>
    <cellStyle name="Normal 2 50 31 2" xfId="17788"/>
    <cellStyle name="Normal 2 50 31 3" xfId="17789"/>
    <cellStyle name="Normal 2 50 32" xfId="17790"/>
    <cellStyle name="Normal 2 50 32 2" xfId="17791"/>
    <cellStyle name="Normal 2 50 32 3" xfId="17792"/>
    <cellStyle name="Normal 2 50 33" xfId="17793"/>
    <cellStyle name="Normal 2 50 34" xfId="17794"/>
    <cellStyle name="Normal 2 50 4" xfId="17795"/>
    <cellStyle name="Normal 2 50 4 2" xfId="17796"/>
    <cellStyle name="Normal 2 50 4 3" xfId="17797"/>
    <cellStyle name="Normal 2 50 5" xfId="17798"/>
    <cellStyle name="Normal 2 50 5 2" xfId="17799"/>
    <cellStyle name="Normal 2 50 5 3" xfId="17800"/>
    <cellStyle name="Normal 2 50 6" xfId="17801"/>
    <cellStyle name="Normal 2 50 6 2" xfId="17802"/>
    <cellStyle name="Normal 2 50 6 3" xfId="17803"/>
    <cellStyle name="Normal 2 50 7" xfId="17804"/>
    <cellStyle name="Normal 2 50 7 2" xfId="17805"/>
    <cellStyle name="Normal 2 50 7 3" xfId="17806"/>
    <cellStyle name="Normal 2 50 8" xfId="17807"/>
    <cellStyle name="Normal 2 50 8 2" xfId="17808"/>
    <cellStyle name="Normal 2 50 8 3" xfId="17809"/>
    <cellStyle name="Normal 2 50 9" xfId="17810"/>
    <cellStyle name="Normal 2 50 9 2" xfId="17811"/>
    <cellStyle name="Normal 2 50 9 3" xfId="17812"/>
    <cellStyle name="Normal 2 51" xfId="17813"/>
    <cellStyle name="Normal 2 51 10" xfId="17814"/>
    <cellStyle name="Normal 2 51 10 2" xfId="17815"/>
    <cellStyle name="Normal 2 51 10 3" xfId="17816"/>
    <cellStyle name="Normal 2 51 11" xfId="17817"/>
    <cellStyle name="Normal 2 51 11 2" xfId="17818"/>
    <cellStyle name="Normal 2 51 11 3" xfId="17819"/>
    <cellStyle name="Normal 2 51 12" xfId="17820"/>
    <cellStyle name="Normal 2 51 12 2" xfId="17821"/>
    <cellStyle name="Normal 2 51 12 3" xfId="17822"/>
    <cellStyle name="Normal 2 51 13" xfId="17823"/>
    <cellStyle name="Normal 2 51 13 2" xfId="17824"/>
    <cellStyle name="Normal 2 51 13 3" xfId="17825"/>
    <cellStyle name="Normal 2 51 14" xfId="17826"/>
    <cellStyle name="Normal 2 51 14 2" xfId="17827"/>
    <cellStyle name="Normal 2 51 14 3" xfId="17828"/>
    <cellStyle name="Normal 2 51 15" xfId="17829"/>
    <cellStyle name="Normal 2 51 15 2" xfId="17830"/>
    <cellStyle name="Normal 2 51 15 3" xfId="17831"/>
    <cellStyle name="Normal 2 51 16" xfId="17832"/>
    <cellStyle name="Normal 2 51 16 2" xfId="17833"/>
    <cellStyle name="Normal 2 51 16 3" xfId="17834"/>
    <cellStyle name="Normal 2 51 17" xfId="17835"/>
    <cellStyle name="Normal 2 51 17 2" xfId="17836"/>
    <cellStyle name="Normal 2 51 17 3" xfId="17837"/>
    <cellStyle name="Normal 2 51 18" xfId="17838"/>
    <cellStyle name="Normal 2 51 18 2" xfId="17839"/>
    <cellStyle name="Normal 2 51 18 3" xfId="17840"/>
    <cellStyle name="Normal 2 51 19" xfId="17841"/>
    <cellStyle name="Normal 2 51 19 2" xfId="17842"/>
    <cellStyle name="Normal 2 51 19 3" xfId="17843"/>
    <cellStyle name="Normal 2 51 2" xfId="17844"/>
    <cellStyle name="Normal 2 51 2 2" xfId="17845"/>
    <cellStyle name="Normal 2 51 2 3" xfId="17846"/>
    <cellStyle name="Normal 2 51 20" xfId="17847"/>
    <cellStyle name="Normal 2 51 20 2" xfId="17848"/>
    <cellStyle name="Normal 2 51 20 3" xfId="17849"/>
    <cellStyle name="Normal 2 51 21" xfId="17850"/>
    <cellStyle name="Normal 2 51 21 2" xfId="17851"/>
    <cellStyle name="Normal 2 51 21 3" xfId="17852"/>
    <cellStyle name="Normal 2 51 22" xfId="17853"/>
    <cellStyle name="Normal 2 51 22 2" xfId="17854"/>
    <cellStyle name="Normal 2 51 22 3" xfId="17855"/>
    <cellStyle name="Normal 2 51 23" xfId="17856"/>
    <cellStyle name="Normal 2 51 23 2" xfId="17857"/>
    <cellStyle name="Normal 2 51 23 3" xfId="17858"/>
    <cellStyle name="Normal 2 51 24" xfId="17859"/>
    <cellStyle name="Normal 2 51 24 2" xfId="17860"/>
    <cellStyle name="Normal 2 51 24 3" xfId="17861"/>
    <cellStyle name="Normal 2 51 25" xfId="17862"/>
    <cellStyle name="Normal 2 51 25 2" xfId="17863"/>
    <cellStyle name="Normal 2 51 25 3" xfId="17864"/>
    <cellStyle name="Normal 2 51 26" xfId="17865"/>
    <cellStyle name="Normal 2 51 26 2" xfId="17866"/>
    <cellStyle name="Normal 2 51 26 3" xfId="17867"/>
    <cellStyle name="Normal 2 51 27" xfId="17868"/>
    <cellStyle name="Normal 2 51 27 2" xfId="17869"/>
    <cellStyle name="Normal 2 51 27 3" xfId="17870"/>
    <cellStyle name="Normal 2 51 28" xfId="17871"/>
    <cellStyle name="Normal 2 51 28 2" xfId="17872"/>
    <cellStyle name="Normal 2 51 28 3" xfId="17873"/>
    <cellStyle name="Normal 2 51 29" xfId="17874"/>
    <cellStyle name="Normal 2 51 29 2" xfId="17875"/>
    <cellStyle name="Normal 2 51 29 3" xfId="17876"/>
    <cellStyle name="Normal 2 51 3" xfId="17877"/>
    <cellStyle name="Normal 2 51 3 2" xfId="17878"/>
    <cellStyle name="Normal 2 51 3 3" xfId="17879"/>
    <cellStyle name="Normal 2 51 30" xfId="17880"/>
    <cellStyle name="Normal 2 51 30 2" xfId="17881"/>
    <cellStyle name="Normal 2 51 30 3" xfId="17882"/>
    <cellStyle name="Normal 2 51 31" xfId="17883"/>
    <cellStyle name="Normal 2 51 31 2" xfId="17884"/>
    <cellStyle name="Normal 2 51 31 3" xfId="17885"/>
    <cellStyle name="Normal 2 51 32" xfId="17886"/>
    <cellStyle name="Normal 2 51 32 2" xfId="17887"/>
    <cellStyle name="Normal 2 51 32 3" xfId="17888"/>
    <cellStyle name="Normal 2 51 33" xfId="17889"/>
    <cellStyle name="Normal 2 51 34" xfId="17890"/>
    <cellStyle name="Normal 2 51 4" xfId="17891"/>
    <cellStyle name="Normal 2 51 4 2" xfId="17892"/>
    <cellStyle name="Normal 2 51 4 3" xfId="17893"/>
    <cellStyle name="Normal 2 51 5" xfId="17894"/>
    <cellStyle name="Normal 2 51 5 2" xfId="17895"/>
    <cellStyle name="Normal 2 51 5 3" xfId="17896"/>
    <cellStyle name="Normal 2 51 6" xfId="17897"/>
    <cellStyle name="Normal 2 51 6 2" xfId="17898"/>
    <cellStyle name="Normal 2 51 6 3" xfId="17899"/>
    <cellStyle name="Normal 2 51 7" xfId="17900"/>
    <cellStyle name="Normal 2 51 7 2" xfId="17901"/>
    <cellStyle name="Normal 2 51 7 3" xfId="17902"/>
    <cellStyle name="Normal 2 51 8" xfId="17903"/>
    <cellStyle name="Normal 2 51 8 2" xfId="17904"/>
    <cellStyle name="Normal 2 51 8 3" xfId="17905"/>
    <cellStyle name="Normal 2 51 9" xfId="17906"/>
    <cellStyle name="Normal 2 51 9 2" xfId="17907"/>
    <cellStyle name="Normal 2 51 9 3" xfId="17908"/>
    <cellStyle name="Normal 2 52" xfId="17909"/>
    <cellStyle name="Normal 2 52 10" xfId="17910"/>
    <cellStyle name="Normal 2 52 10 2" xfId="17911"/>
    <cellStyle name="Normal 2 52 10 3" xfId="17912"/>
    <cellStyle name="Normal 2 52 11" xfId="17913"/>
    <cellStyle name="Normal 2 52 11 2" xfId="17914"/>
    <cellStyle name="Normal 2 52 11 3" xfId="17915"/>
    <cellStyle name="Normal 2 52 12" xfId="17916"/>
    <cellStyle name="Normal 2 52 12 2" xfId="17917"/>
    <cellStyle name="Normal 2 52 12 3" xfId="17918"/>
    <cellStyle name="Normal 2 52 13" xfId="17919"/>
    <cellStyle name="Normal 2 52 13 2" xfId="17920"/>
    <cellStyle name="Normal 2 52 13 3" xfId="17921"/>
    <cellStyle name="Normal 2 52 14" xfId="17922"/>
    <cellStyle name="Normal 2 52 14 2" xfId="17923"/>
    <cellStyle name="Normal 2 52 14 3" xfId="17924"/>
    <cellStyle name="Normal 2 52 15" xfId="17925"/>
    <cellStyle name="Normal 2 52 15 2" xfId="17926"/>
    <cellStyle name="Normal 2 52 15 3" xfId="17927"/>
    <cellStyle name="Normal 2 52 16" xfId="17928"/>
    <cellStyle name="Normal 2 52 16 2" xfId="17929"/>
    <cellStyle name="Normal 2 52 16 3" xfId="17930"/>
    <cellStyle name="Normal 2 52 17" xfId="17931"/>
    <cellStyle name="Normal 2 52 17 2" xfId="17932"/>
    <cellStyle name="Normal 2 52 17 3" xfId="17933"/>
    <cellStyle name="Normal 2 52 18" xfId="17934"/>
    <cellStyle name="Normal 2 52 18 2" xfId="17935"/>
    <cellStyle name="Normal 2 52 18 3" xfId="17936"/>
    <cellStyle name="Normal 2 52 19" xfId="17937"/>
    <cellStyle name="Normal 2 52 19 2" xfId="17938"/>
    <cellStyle name="Normal 2 52 19 3" xfId="17939"/>
    <cellStyle name="Normal 2 52 2" xfId="17940"/>
    <cellStyle name="Normal 2 52 2 2" xfId="17941"/>
    <cellStyle name="Normal 2 52 2 3" xfId="17942"/>
    <cellStyle name="Normal 2 52 20" xfId="17943"/>
    <cellStyle name="Normal 2 52 20 2" xfId="17944"/>
    <cellStyle name="Normal 2 52 20 3" xfId="17945"/>
    <cellStyle name="Normal 2 52 21" xfId="17946"/>
    <cellStyle name="Normal 2 52 21 2" xfId="17947"/>
    <cellStyle name="Normal 2 52 21 3" xfId="17948"/>
    <cellStyle name="Normal 2 52 22" xfId="17949"/>
    <cellStyle name="Normal 2 52 22 2" xfId="17950"/>
    <cellStyle name="Normal 2 52 22 3" xfId="17951"/>
    <cellStyle name="Normal 2 52 23" xfId="17952"/>
    <cellStyle name="Normal 2 52 23 2" xfId="17953"/>
    <cellStyle name="Normal 2 52 23 3" xfId="17954"/>
    <cellStyle name="Normal 2 52 24" xfId="17955"/>
    <cellStyle name="Normal 2 52 24 2" xfId="17956"/>
    <cellStyle name="Normal 2 52 24 3" xfId="17957"/>
    <cellStyle name="Normal 2 52 25" xfId="17958"/>
    <cellStyle name="Normal 2 52 25 2" xfId="17959"/>
    <cellStyle name="Normal 2 52 25 3" xfId="17960"/>
    <cellStyle name="Normal 2 52 26" xfId="17961"/>
    <cellStyle name="Normal 2 52 26 2" xfId="17962"/>
    <cellStyle name="Normal 2 52 26 3" xfId="17963"/>
    <cellStyle name="Normal 2 52 27" xfId="17964"/>
    <cellStyle name="Normal 2 52 27 2" xfId="17965"/>
    <cellStyle name="Normal 2 52 27 3" xfId="17966"/>
    <cellStyle name="Normal 2 52 28" xfId="17967"/>
    <cellStyle name="Normal 2 52 28 2" xfId="17968"/>
    <cellStyle name="Normal 2 52 28 3" xfId="17969"/>
    <cellStyle name="Normal 2 52 29" xfId="17970"/>
    <cellStyle name="Normal 2 52 29 2" xfId="17971"/>
    <cellStyle name="Normal 2 52 29 3" xfId="17972"/>
    <cellStyle name="Normal 2 52 3" xfId="17973"/>
    <cellStyle name="Normal 2 52 3 2" xfId="17974"/>
    <cellStyle name="Normal 2 52 3 3" xfId="17975"/>
    <cellStyle name="Normal 2 52 30" xfId="17976"/>
    <cellStyle name="Normal 2 52 30 2" xfId="17977"/>
    <cellStyle name="Normal 2 52 30 3" xfId="17978"/>
    <cellStyle name="Normal 2 52 31" xfId="17979"/>
    <cellStyle name="Normal 2 52 31 2" xfId="17980"/>
    <cellStyle name="Normal 2 52 31 3" xfId="17981"/>
    <cellStyle name="Normal 2 52 32" xfId="17982"/>
    <cellStyle name="Normal 2 52 32 2" xfId="17983"/>
    <cellStyle name="Normal 2 52 32 3" xfId="17984"/>
    <cellStyle name="Normal 2 52 33" xfId="17985"/>
    <cellStyle name="Normal 2 52 34" xfId="17986"/>
    <cellStyle name="Normal 2 52 4" xfId="17987"/>
    <cellStyle name="Normal 2 52 4 2" xfId="17988"/>
    <cellStyle name="Normal 2 52 4 3" xfId="17989"/>
    <cellStyle name="Normal 2 52 5" xfId="17990"/>
    <cellStyle name="Normal 2 52 5 2" xfId="17991"/>
    <cellStyle name="Normal 2 52 5 3" xfId="17992"/>
    <cellStyle name="Normal 2 52 6" xfId="17993"/>
    <cellStyle name="Normal 2 52 6 2" xfId="17994"/>
    <cellStyle name="Normal 2 52 6 3" xfId="17995"/>
    <cellStyle name="Normal 2 52 7" xfId="17996"/>
    <cellStyle name="Normal 2 52 7 2" xfId="17997"/>
    <cellStyle name="Normal 2 52 7 3" xfId="17998"/>
    <cellStyle name="Normal 2 52 8" xfId="17999"/>
    <cellStyle name="Normal 2 52 8 2" xfId="18000"/>
    <cellStyle name="Normal 2 52 8 3" xfId="18001"/>
    <cellStyle name="Normal 2 52 9" xfId="18002"/>
    <cellStyle name="Normal 2 52 9 2" xfId="18003"/>
    <cellStyle name="Normal 2 52 9 3" xfId="18004"/>
    <cellStyle name="Normal 2 53" xfId="18005"/>
    <cellStyle name="Normal 2 53 10" xfId="18006"/>
    <cellStyle name="Normal 2 53 10 2" xfId="18007"/>
    <cellStyle name="Normal 2 53 10 3" xfId="18008"/>
    <cellStyle name="Normal 2 53 11" xfId="18009"/>
    <cellStyle name="Normal 2 53 11 2" xfId="18010"/>
    <cellStyle name="Normal 2 53 11 3" xfId="18011"/>
    <cellStyle name="Normal 2 53 12" xfId="18012"/>
    <cellStyle name="Normal 2 53 12 2" xfId="18013"/>
    <cellStyle name="Normal 2 53 12 3" xfId="18014"/>
    <cellStyle name="Normal 2 53 13" xfId="18015"/>
    <cellStyle name="Normal 2 53 13 2" xfId="18016"/>
    <cellStyle name="Normal 2 53 13 3" xfId="18017"/>
    <cellStyle name="Normal 2 53 14" xfId="18018"/>
    <cellStyle name="Normal 2 53 14 2" xfId="18019"/>
    <cellStyle name="Normal 2 53 14 3" xfId="18020"/>
    <cellStyle name="Normal 2 53 15" xfId="18021"/>
    <cellStyle name="Normal 2 53 15 2" xfId="18022"/>
    <cellStyle name="Normal 2 53 15 3" xfId="18023"/>
    <cellStyle name="Normal 2 53 16" xfId="18024"/>
    <cellStyle name="Normal 2 53 16 2" xfId="18025"/>
    <cellStyle name="Normal 2 53 16 3" xfId="18026"/>
    <cellStyle name="Normal 2 53 17" xfId="18027"/>
    <cellStyle name="Normal 2 53 17 2" xfId="18028"/>
    <cellStyle name="Normal 2 53 17 3" xfId="18029"/>
    <cellStyle name="Normal 2 53 18" xfId="18030"/>
    <cellStyle name="Normal 2 53 18 2" xfId="18031"/>
    <cellStyle name="Normal 2 53 18 3" xfId="18032"/>
    <cellStyle name="Normal 2 53 19" xfId="18033"/>
    <cellStyle name="Normal 2 53 19 2" xfId="18034"/>
    <cellStyle name="Normal 2 53 19 3" xfId="18035"/>
    <cellStyle name="Normal 2 53 2" xfId="18036"/>
    <cellStyle name="Normal 2 53 2 2" xfId="18037"/>
    <cellStyle name="Normal 2 53 2 3" xfId="18038"/>
    <cellStyle name="Normal 2 53 20" xfId="18039"/>
    <cellStyle name="Normal 2 53 20 2" xfId="18040"/>
    <cellStyle name="Normal 2 53 20 3" xfId="18041"/>
    <cellStyle name="Normal 2 53 21" xfId="18042"/>
    <cellStyle name="Normal 2 53 21 2" xfId="18043"/>
    <cellStyle name="Normal 2 53 21 3" xfId="18044"/>
    <cellStyle name="Normal 2 53 22" xfId="18045"/>
    <cellStyle name="Normal 2 53 22 2" xfId="18046"/>
    <cellStyle name="Normal 2 53 22 3" xfId="18047"/>
    <cellStyle name="Normal 2 53 23" xfId="18048"/>
    <cellStyle name="Normal 2 53 23 2" xfId="18049"/>
    <cellStyle name="Normal 2 53 23 3" xfId="18050"/>
    <cellStyle name="Normal 2 53 24" xfId="18051"/>
    <cellStyle name="Normal 2 53 24 2" xfId="18052"/>
    <cellStyle name="Normal 2 53 24 3" xfId="18053"/>
    <cellStyle name="Normal 2 53 25" xfId="18054"/>
    <cellStyle name="Normal 2 53 25 2" xfId="18055"/>
    <cellStyle name="Normal 2 53 25 3" xfId="18056"/>
    <cellStyle name="Normal 2 53 26" xfId="18057"/>
    <cellStyle name="Normal 2 53 26 2" xfId="18058"/>
    <cellStyle name="Normal 2 53 26 3" xfId="18059"/>
    <cellStyle name="Normal 2 53 27" xfId="18060"/>
    <cellStyle name="Normal 2 53 27 2" xfId="18061"/>
    <cellStyle name="Normal 2 53 27 3" xfId="18062"/>
    <cellStyle name="Normal 2 53 28" xfId="18063"/>
    <cellStyle name="Normal 2 53 28 2" xfId="18064"/>
    <cellStyle name="Normal 2 53 28 3" xfId="18065"/>
    <cellStyle name="Normal 2 53 29" xfId="18066"/>
    <cellStyle name="Normal 2 53 29 2" xfId="18067"/>
    <cellStyle name="Normal 2 53 29 3" xfId="18068"/>
    <cellStyle name="Normal 2 53 3" xfId="18069"/>
    <cellStyle name="Normal 2 53 3 2" xfId="18070"/>
    <cellStyle name="Normal 2 53 3 3" xfId="18071"/>
    <cellStyle name="Normal 2 53 30" xfId="18072"/>
    <cellStyle name="Normal 2 53 30 2" xfId="18073"/>
    <cellStyle name="Normal 2 53 30 3" xfId="18074"/>
    <cellStyle name="Normal 2 53 31" xfId="18075"/>
    <cellStyle name="Normal 2 53 31 2" xfId="18076"/>
    <cellStyle name="Normal 2 53 31 3" xfId="18077"/>
    <cellStyle name="Normal 2 53 32" xfId="18078"/>
    <cellStyle name="Normal 2 53 32 2" xfId="18079"/>
    <cellStyle name="Normal 2 53 32 3" xfId="18080"/>
    <cellStyle name="Normal 2 53 33" xfId="18081"/>
    <cellStyle name="Normal 2 53 34" xfId="18082"/>
    <cellStyle name="Normal 2 53 4" xfId="18083"/>
    <cellStyle name="Normal 2 53 4 2" xfId="18084"/>
    <cellStyle name="Normal 2 53 4 3" xfId="18085"/>
    <cellStyle name="Normal 2 53 5" xfId="18086"/>
    <cellStyle name="Normal 2 53 5 2" xfId="18087"/>
    <cellStyle name="Normal 2 53 5 3" xfId="18088"/>
    <cellStyle name="Normal 2 53 6" xfId="18089"/>
    <cellStyle name="Normal 2 53 6 2" xfId="18090"/>
    <cellStyle name="Normal 2 53 6 3" xfId="18091"/>
    <cellStyle name="Normal 2 53 7" xfId="18092"/>
    <cellStyle name="Normal 2 53 7 2" xfId="18093"/>
    <cellStyle name="Normal 2 53 7 3" xfId="18094"/>
    <cellStyle name="Normal 2 53 8" xfId="18095"/>
    <cellStyle name="Normal 2 53 8 2" xfId="18096"/>
    <cellStyle name="Normal 2 53 8 3" xfId="18097"/>
    <cellStyle name="Normal 2 53 9" xfId="18098"/>
    <cellStyle name="Normal 2 53 9 2" xfId="18099"/>
    <cellStyle name="Normal 2 53 9 3" xfId="18100"/>
    <cellStyle name="Normal 2 54" xfId="18101"/>
    <cellStyle name="Normal 2 54 10" xfId="18102"/>
    <cellStyle name="Normal 2 54 10 2" xfId="18103"/>
    <cellStyle name="Normal 2 54 10 3" xfId="18104"/>
    <cellStyle name="Normal 2 54 11" xfId="18105"/>
    <cellStyle name="Normal 2 54 11 2" xfId="18106"/>
    <cellStyle name="Normal 2 54 11 3" xfId="18107"/>
    <cellStyle name="Normal 2 54 12" xfId="18108"/>
    <cellStyle name="Normal 2 54 12 2" xfId="18109"/>
    <cellStyle name="Normal 2 54 12 3" xfId="18110"/>
    <cellStyle name="Normal 2 54 13" xfId="18111"/>
    <cellStyle name="Normal 2 54 13 2" xfId="18112"/>
    <cellStyle name="Normal 2 54 13 3" xfId="18113"/>
    <cellStyle name="Normal 2 54 14" xfId="18114"/>
    <cellStyle name="Normal 2 54 14 2" xfId="18115"/>
    <cellStyle name="Normal 2 54 14 3" xfId="18116"/>
    <cellStyle name="Normal 2 54 15" xfId="18117"/>
    <cellStyle name="Normal 2 54 15 2" xfId="18118"/>
    <cellStyle name="Normal 2 54 15 3" xfId="18119"/>
    <cellStyle name="Normal 2 54 16" xfId="18120"/>
    <cellStyle name="Normal 2 54 16 2" xfId="18121"/>
    <cellStyle name="Normal 2 54 16 3" xfId="18122"/>
    <cellStyle name="Normal 2 54 17" xfId="18123"/>
    <cellStyle name="Normal 2 54 17 2" xfId="18124"/>
    <cellStyle name="Normal 2 54 17 3" xfId="18125"/>
    <cellStyle name="Normal 2 54 18" xfId="18126"/>
    <cellStyle name="Normal 2 54 18 2" xfId="18127"/>
    <cellStyle name="Normal 2 54 18 3" xfId="18128"/>
    <cellStyle name="Normal 2 54 19" xfId="18129"/>
    <cellStyle name="Normal 2 54 19 2" xfId="18130"/>
    <cellStyle name="Normal 2 54 19 3" xfId="18131"/>
    <cellStyle name="Normal 2 54 2" xfId="18132"/>
    <cellStyle name="Normal 2 54 2 2" xfId="18133"/>
    <cellStyle name="Normal 2 54 2 3" xfId="18134"/>
    <cellStyle name="Normal 2 54 20" xfId="18135"/>
    <cellStyle name="Normal 2 54 20 2" xfId="18136"/>
    <cellStyle name="Normal 2 54 20 3" xfId="18137"/>
    <cellStyle name="Normal 2 54 21" xfId="18138"/>
    <cellStyle name="Normal 2 54 21 2" xfId="18139"/>
    <cellStyle name="Normal 2 54 21 3" xfId="18140"/>
    <cellStyle name="Normal 2 54 22" xfId="18141"/>
    <cellStyle name="Normal 2 54 22 2" xfId="18142"/>
    <cellStyle name="Normal 2 54 22 3" xfId="18143"/>
    <cellStyle name="Normal 2 54 23" xfId="18144"/>
    <cellStyle name="Normal 2 54 23 2" xfId="18145"/>
    <cellStyle name="Normal 2 54 23 3" xfId="18146"/>
    <cellStyle name="Normal 2 54 24" xfId="18147"/>
    <cellStyle name="Normal 2 54 24 2" xfId="18148"/>
    <cellStyle name="Normal 2 54 24 3" xfId="18149"/>
    <cellStyle name="Normal 2 54 25" xfId="18150"/>
    <cellStyle name="Normal 2 54 25 2" xfId="18151"/>
    <cellStyle name="Normal 2 54 25 3" xfId="18152"/>
    <cellStyle name="Normal 2 54 26" xfId="18153"/>
    <cellStyle name="Normal 2 54 26 2" xfId="18154"/>
    <cellStyle name="Normal 2 54 26 3" xfId="18155"/>
    <cellStyle name="Normal 2 54 27" xfId="18156"/>
    <cellStyle name="Normal 2 54 27 2" xfId="18157"/>
    <cellStyle name="Normal 2 54 27 3" xfId="18158"/>
    <cellStyle name="Normal 2 54 28" xfId="18159"/>
    <cellStyle name="Normal 2 54 28 2" xfId="18160"/>
    <cellStyle name="Normal 2 54 28 3" xfId="18161"/>
    <cellStyle name="Normal 2 54 29" xfId="18162"/>
    <cellStyle name="Normal 2 54 29 2" xfId="18163"/>
    <cellStyle name="Normal 2 54 29 3" xfId="18164"/>
    <cellStyle name="Normal 2 54 3" xfId="18165"/>
    <cellStyle name="Normal 2 54 3 2" xfId="18166"/>
    <cellStyle name="Normal 2 54 3 3" xfId="18167"/>
    <cellStyle name="Normal 2 54 30" xfId="18168"/>
    <cellStyle name="Normal 2 54 30 2" xfId="18169"/>
    <cellStyle name="Normal 2 54 30 3" xfId="18170"/>
    <cellStyle name="Normal 2 54 31" xfId="18171"/>
    <cellStyle name="Normal 2 54 31 2" xfId="18172"/>
    <cellStyle name="Normal 2 54 31 3" xfId="18173"/>
    <cellStyle name="Normal 2 54 32" xfId="18174"/>
    <cellStyle name="Normal 2 54 32 2" xfId="18175"/>
    <cellStyle name="Normal 2 54 32 3" xfId="18176"/>
    <cellStyle name="Normal 2 54 33" xfId="18177"/>
    <cellStyle name="Normal 2 54 34" xfId="18178"/>
    <cellStyle name="Normal 2 54 4" xfId="18179"/>
    <cellStyle name="Normal 2 54 4 2" xfId="18180"/>
    <cellStyle name="Normal 2 54 4 3" xfId="18181"/>
    <cellStyle name="Normal 2 54 5" xfId="18182"/>
    <cellStyle name="Normal 2 54 5 2" xfId="18183"/>
    <cellStyle name="Normal 2 54 5 3" xfId="18184"/>
    <cellStyle name="Normal 2 54 6" xfId="18185"/>
    <cellStyle name="Normal 2 54 6 2" xfId="18186"/>
    <cellStyle name="Normal 2 54 6 3" xfId="18187"/>
    <cellStyle name="Normal 2 54 7" xfId="18188"/>
    <cellStyle name="Normal 2 54 7 2" xfId="18189"/>
    <cellStyle name="Normal 2 54 7 3" xfId="18190"/>
    <cellStyle name="Normal 2 54 8" xfId="18191"/>
    <cellStyle name="Normal 2 54 8 2" xfId="18192"/>
    <cellStyle name="Normal 2 54 8 3" xfId="18193"/>
    <cellStyle name="Normal 2 54 9" xfId="18194"/>
    <cellStyle name="Normal 2 54 9 2" xfId="18195"/>
    <cellStyle name="Normal 2 54 9 3" xfId="18196"/>
    <cellStyle name="Normal 2 55" xfId="18197"/>
    <cellStyle name="Normal 2 55 10" xfId="18198"/>
    <cellStyle name="Normal 2 55 10 2" xfId="18199"/>
    <cellStyle name="Normal 2 55 10 3" xfId="18200"/>
    <cellStyle name="Normal 2 55 11" xfId="18201"/>
    <cellStyle name="Normal 2 55 11 2" xfId="18202"/>
    <cellStyle name="Normal 2 55 11 3" xfId="18203"/>
    <cellStyle name="Normal 2 55 12" xfId="18204"/>
    <cellStyle name="Normal 2 55 12 2" xfId="18205"/>
    <cellStyle name="Normal 2 55 12 3" xfId="18206"/>
    <cellStyle name="Normal 2 55 13" xfId="18207"/>
    <cellStyle name="Normal 2 55 13 2" xfId="18208"/>
    <cellStyle name="Normal 2 55 13 3" xfId="18209"/>
    <cellStyle name="Normal 2 55 14" xfId="18210"/>
    <cellStyle name="Normal 2 55 14 2" xfId="18211"/>
    <cellStyle name="Normal 2 55 14 3" xfId="18212"/>
    <cellStyle name="Normal 2 55 15" xfId="18213"/>
    <cellStyle name="Normal 2 55 15 2" xfId="18214"/>
    <cellStyle name="Normal 2 55 15 3" xfId="18215"/>
    <cellStyle name="Normal 2 55 16" xfId="18216"/>
    <cellStyle name="Normal 2 55 16 2" xfId="18217"/>
    <cellStyle name="Normal 2 55 16 3" xfId="18218"/>
    <cellStyle name="Normal 2 55 17" xfId="18219"/>
    <cellStyle name="Normal 2 55 17 2" xfId="18220"/>
    <cellStyle name="Normal 2 55 17 3" xfId="18221"/>
    <cellStyle name="Normal 2 55 18" xfId="18222"/>
    <cellStyle name="Normal 2 55 18 2" xfId="18223"/>
    <cellStyle name="Normal 2 55 18 3" xfId="18224"/>
    <cellStyle name="Normal 2 55 19" xfId="18225"/>
    <cellStyle name="Normal 2 55 19 2" xfId="18226"/>
    <cellStyle name="Normal 2 55 19 3" xfId="18227"/>
    <cellStyle name="Normal 2 55 2" xfId="18228"/>
    <cellStyle name="Normal 2 55 2 2" xfId="18229"/>
    <cellStyle name="Normal 2 55 2 3" xfId="18230"/>
    <cellStyle name="Normal 2 55 20" xfId="18231"/>
    <cellStyle name="Normal 2 55 20 2" xfId="18232"/>
    <cellStyle name="Normal 2 55 20 3" xfId="18233"/>
    <cellStyle name="Normal 2 55 21" xfId="18234"/>
    <cellStyle name="Normal 2 55 21 2" xfId="18235"/>
    <cellStyle name="Normal 2 55 21 3" xfId="18236"/>
    <cellStyle name="Normal 2 55 22" xfId="18237"/>
    <cellStyle name="Normal 2 55 22 2" xfId="18238"/>
    <cellStyle name="Normal 2 55 22 3" xfId="18239"/>
    <cellStyle name="Normal 2 55 23" xfId="18240"/>
    <cellStyle name="Normal 2 55 23 2" xfId="18241"/>
    <cellStyle name="Normal 2 55 23 3" xfId="18242"/>
    <cellStyle name="Normal 2 55 24" xfId="18243"/>
    <cellStyle name="Normal 2 55 24 2" xfId="18244"/>
    <cellStyle name="Normal 2 55 24 3" xfId="18245"/>
    <cellStyle name="Normal 2 55 25" xfId="18246"/>
    <cellStyle name="Normal 2 55 25 2" xfId="18247"/>
    <cellStyle name="Normal 2 55 25 3" xfId="18248"/>
    <cellStyle name="Normal 2 55 26" xfId="18249"/>
    <cellStyle name="Normal 2 55 26 2" xfId="18250"/>
    <cellStyle name="Normal 2 55 26 3" xfId="18251"/>
    <cellStyle name="Normal 2 55 27" xfId="18252"/>
    <cellStyle name="Normal 2 55 27 2" xfId="18253"/>
    <cellStyle name="Normal 2 55 27 3" xfId="18254"/>
    <cellStyle name="Normal 2 55 28" xfId="18255"/>
    <cellStyle name="Normal 2 55 28 2" xfId="18256"/>
    <cellStyle name="Normal 2 55 28 3" xfId="18257"/>
    <cellStyle name="Normal 2 55 29" xfId="18258"/>
    <cellStyle name="Normal 2 55 29 2" xfId="18259"/>
    <cellStyle name="Normal 2 55 29 3" xfId="18260"/>
    <cellStyle name="Normal 2 55 3" xfId="18261"/>
    <cellStyle name="Normal 2 55 3 2" xfId="18262"/>
    <cellStyle name="Normal 2 55 3 3" xfId="18263"/>
    <cellStyle name="Normal 2 55 30" xfId="18264"/>
    <cellStyle name="Normal 2 55 30 2" xfId="18265"/>
    <cellStyle name="Normal 2 55 30 3" xfId="18266"/>
    <cellStyle name="Normal 2 55 31" xfId="18267"/>
    <cellStyle name="Normal 2 55 31 2" xfId="18268"/>
    <cellStyle name="Normal 2 55 31 3" xfId="18269"/>
    <cellStyle name="Normal 2 55 32" xfId="18270"/>
    <cellStyle name="Normal 2 55 32 2" xfId="18271"/>
    <cellStyle name="Normal 2 55 32 3" xfId="18272"/>
    <cellStyle name="Normal 2 55 33" xfId="18273"/>
    <cellStyle name="Normal 2 55 34" xfId="18274"/>
    <cellStyle name="Normal 2 55 4" xfId="18275"/>
    <cellStyle name="Normal 2 55 4 2" xfId="18276"/>
    <cellStyle name="Normal 2 55 4 3" xfId="18277"/>
    <cellStyle name="Normal 2 55 5" xfId="18278"/>
    <cellStyle name="Normal 2 55 5 2" xfId="18279"/>
    <cellStyle name="Normal 2 55 5 3" xfId="18280"/>
    <cellStyle name="Normal 2 55 6" xfId="18281"/>
    <cellStyle name="Normal 2 55 6 2" xfId="18282"/>
    <cellStyle name="Normal 2 55 6 3" xfId="18283"/>
    <cellStyle name="Normal 2 55 7" xfId="18284"/>
    <cellStyle name="Normal 2 55 7 2" xfId="18285"/>
    <cellStyle name="Normal 2 55 7 3" xfId="18286"/>
    <cellStyle name="Normal 2 55 8" xfId="18287"/>
    <cellStyle name="Normal 2 55 8 2" xfId="18288"/>
    <cellStyle name="Normal 2 55 8 3" xfId="18289"/>
    <cellStyle name="Normal 2 55 9" xfId="18290"/>
    <cellStyle name="Normal 2 55 9 2" xfId="18291"/>
    <cellStyle name="Normal 2 55 9 3" xfId="18292"/>
    <cellStyle name="Normal 2 56" xfId="18293"/>
    <cellStyle name="Normal 2 56 10" xfId="18294"/>
    <cellStyle name="Normal 2 56 10 2" xfId="18295"/>
    <cellStyle name="Normal 2 56 10 3" xfId="18296"/>
    <cellStyle name="Normal 2 56 11" xfId="18297"/>
    <cellStyle name="Normal 2 56 11 2" xfId="18298"/>
    <cellStyle name="Normal 2 56 11 3" xfId="18299"/>
    <cellStyle name="Normal 2 56 12" xfId="18300"/>
    <cellStyle name="Normal 2 56 12 2" xfId="18301"/>
    <cellStyle name="Normal 2 56 12 3" xfId="18302"/>
    <cellStyle name="Normal 2 56 13" xfId="18303"/>
    <cellStyle name="Normal 2 56 13 2" xfId="18304"/>
    <cellStyle name="Normal 2 56 13 3" xfId="18305"/>
    <cellStyle name="Normal 2 56 14" xfId="18306"/>
    <cellStyle name="Normal 2 56 14 2" xfId="18307"/>
    <cellStyle name="Normal 2 56 14 3" xfId="18308"/>
    <cellStyle name="Normal 2 56 15" xfId="18309"/>
    <cellStyle name="Normal 2 56 15 2" xfId="18310"/>
    <cellStyle name="Normal 2 56 15 3" xfId="18311"/>
    <cellStyle name="Normal 2 56 16" xfId="18312"/>
    <cellStyle name="Normal 2 56 16 2" xfId="18313"/>
    <cellStyle name="Normal 2 56 16 3" xfId="18314"/>
    <cellStyle name="Normal 2 56 17" xfId="18315"/>
    <cellStyle name="Normal 2 56 17 2" xfId="18316"/>
    <cellStyle name="Normal 2 56 17 3" xfId="18317"/>
    <cellStyle name="Normal 2 56 18" xfId="18318"/>
    <cellStyle name="Normal 2 56 18 2" xfId="18319"/>
    <cellStyle name="Normal 2 56 18 3" xfId="18320"/>
    <cellStyle name="Normal 2 56 19" xfId="18321"/>
    <cellStyle name="Normal 2 56 19 2" xfId="18322"/>
    <cellStyle name="Normal 2 56 19 3" xfId="18323"/>
    <cellStyle name="Normal 2 56 2" xfId="18324"/>
    <cellStyle name="Normal 2 56 2 2" xfId="18325"/>
    <cellStyle name="Normal 2 56 2 3" xfId="18326"/>
    <cellStyle name="Normal 2 56 20" xfId="18327"/>
    <cellStyle name="Normal 2 56 20 2" xfId="18328"/>
    <cellStyle name="Normal 2 56 20 3" xfId="18329"/>
    <cellStyle name="Normal 2 56 21" xfId="18330"/>
    <cellStyle name="Normal 2 56 21 2" xfId="18331"/>
    <cellStyle name="Normal 2 56 21 3" xfId="18332"/>
    <cellStyle name="Normal 2 56 22" xfId="18333"/>
    <cellStyle name="Normal 2 56 22 2" xfId="18334"/>
    <cellStyle name="Normal 2 56 22 3" xfId="18335"/>
    <cellStyle name="Normal 2 56 23" xfId="18336"/>
    <cellStyle name="Normal 2 56 23 2" xfId="18337"/>
    <cellStyle name="Normal 2 56 23 3" xfId="18338"/>
    <cellStyle name="Normal 2 56 24" xfId="18339"/>
    <cellStyle name="Normal 2 56 24 2" xfId="18340"/>
    <cellStyle name="Normal 2 56 24 3" xfId="18341"/>
    <cellStyle name="Normal 2 56 25" xfId="18342"/>
    <cellStyle name="Normal 2 56 25 2" xfId="18343"/>
    <cellStyle name="Normal 2 56 25 3" xfId="18344"/>
    <cellStyle name="Normal 2 56 26" xfId="18345"/>
    <cellStyle name="Normal 2 56 26 2" xfId="18346"/>
    <cellStyle name="Normal 2 56 26 3" xfId="18347"/>
    <cellStyle name="Normal 2 56 27" xfId="18348"/>
    <cellStyle name="Normal 2 56 27 2" xfId="18349"/>
    <cellStyle name="Normal 2 56 27 3" xfId="18350"/>
    <cellStyle name="Normal 2 56 28" xfId="18351"/>
    <cellStyle name="Normal 2 56 28 2" xfId="18352"/>
    <cellStyle name="Normal 2 56 28 3" xfId="18353"/>
    <cellStyle name="Normal 2 56 29" xfId="18354"/>
    <cellStyle name="Normal 2 56 29 2" xfId="18355"/>
    <cellStyle name="Normal 2 56 29 3" xfId="18356"/>
    <cellStyle name="Normal 2 56 3" xfId="18357"/>
    <cellStyle name="Normal 2 56 3 2" xfId="18358"/>
    <cellStyle name="Normal 2 56 3 3" xfId="18359"/>
    <cellStyle name="Normal 2 56 30" xfId="18360"/>
    <cellStyle name="Normal 2 56 30 2" xfId="18361"/>
    <cellStyle name="Normal 2 56 30 3" xfId="18362"/>
    <cellStyle name="Normal 2 56 31" xfId="18363"/>
    <cellStyle name="Normal 2 56 31 2" xfId="18364"/>
    <cellStyle name="Normal 2 56 31 3" xfId="18365"/>
    <cellStyle name="Normal 2 56 32" xfId="18366"/>
    <cellStyle name="Normal 2 56 32 2" xfId="18367"/>
    <cellStyle name="Normal 2 56 32 3" xfId="18368"/>
    <cellStyle name="Normal 2 56 33" xfId="18369"/>
    <cellStyle name="Normal 2 56 34" xfId="18370"/>
    <cellStyle name="Normal 2 56 4" xfId="18371"/>
    <cellStyle name="Normal 2 56 4 2" xfId="18372"/>
    <cellStyle name="Normal 2 56 4 3" xfId="18373"/>
    <cellStyle name="Normal 2 56 5" xfId="18374"/>
    <cellStyle name="Normal 2 56 5 2" xfId="18375"/>
    <cellStyle name="Normal 2 56 5 3" xfId="18376"/>
    <cellStyle name="Normal 2 56 6" xfId="18377"/>
    <cellStyle name="Normal 2 56 6 2" xfId="18378"/>
    <cellStyle name="Normal 2 56 6 3" xfId="18379"/>
    <cellStyle name="Normal 2 56 7" xfId="18380"/>
    <cellStyle name="Normal 2 56 7 2" xfId="18381"/>
    <cellStyle name="Normal 2 56 7 3" xfId="18382"/>
    <cellStyle name="Normal 2 56 8" xfId="18383"/>
    <cellStyle name="Normal 2 56 8 2" xfId="18384"/>
    <cellStyle name="Normal 2 56 8 3" xfId="18385"/>
    <cellStyle name="Normal 2 56 9" xfId="18386"/>
    <cellStyle name="Normal 2 56 9 2" xfId="18387"/>
    <cellStyle name="Normal 2 56 9 3" xfId="18388"/>
    <cellStyle name="Normal 2 57" xfId="18389"/>
    <cellStyle name="Normal 2 57 10" xfId="18390"/>
    <cellStyle name="Normal 2 57 10 2" xfId="18391"/>
    <cellStyle name="Normal 2 57 10 3" xfId="18392"/>
    <cellStyle name="Normal 2 57 11" xfId="18393"/>
    <cellStyle name="Normal 2 57 11 2" xfId="18394"/>
    <cellStyle name="Normal 2 57 11 3" xfId="18395"/>
    <cellStyle name="Normal 2 57 12" xfId="18396"/>
    <cellStyle name="Normal 2 57 12 2" xfId="18397"/>
    <cellStyle name="Normal 2 57 12 3" xfId="18398"/>
    <cellStyle name="Normal 2 57 13" xfId="18399"/>
    <cellStyle name="Normal 2 57 13 2" xfId="18400"/>
    <cellStyle name="Normal 2 57 13 3" xfId="18401"/>
    <cellStyle name="Normal 2 57 14" xfId="18402"/>
    <cellStyle name="Normal 2 57 14 2" xfId="18403"/>
    <cellStyle name="Normal 2 57 14 3" xfId="18404"/>
    <cellStyle name="Normal 2 57 15" xfId="18405"/>
    <cellStyle name="Normal 2 57 15 2" xfId="18406"/>
    <cellStyle name="Normal 2 57 15 3" xfId="18407"/>
    <cellStyle name="Normal 2 57 16" xfId="18408"/>
    <cellStyle name="Normal 2 57 16 2" xfId="18409"/>
    <cellStyle name="Normal 2 57 16 3" xfId="18410"/>
    <cellStyle name="Normal 2 57 17" xfId="18411"/>
    <cellStyle name="Normal 2 57 17 2" xfId="18412"/>
    <cellStyle name="Normal 2 57 17 3" xfId="18413"/>
    <cellStyle name="Normal 2 57 18" xfId="18414"/>
    <cellStyle name="Normal 2 57 18 2" xfId="18415"/>
    <cellStyle name="Normal 2 57 18 3" xfId="18416"/>
    <cellStyle name="Normal 2 57 19" xfId="18417"/>
    <cellStyle name="Normal 2 57 19 2" xfId="18418"/>
    <cellStyle name="Normal 2 57 19 3" xfId="18419"/>
    <cellStyle name="Normal 2 57 2" xfId="18420"/>
    <cellStyle name="Normal 2 57 2 2" xfId="18421"/>
    <cellStyle name="Normal 2 57 2 3" xfId="18422"/>
    <cellStyle name="Normal 2 57 20" xfId="18423"/>
    <cellStyle name="Normal 2 57 20 2" xfId="18424"/>
    <cellStyle name="Normal 2 57 20 3" xfId="18425"/>
    <cellStyle name="Normal 2 57 21" xfId="18426"/>
    <cellStyle name="Normal 2 57 21 2" xfId="18427"/>
    <cellStyle name="Normal 2 57 21 3" xfId="18428"/>
    <cellStyle name="Normal 2 57 22" xfId="18429"/>
    <cellStyle name="Normal 2 57 22 2" xfId="18430"/>
    <cellStyle name="Normal 2 57 22 3" xfId="18431"/>
    <cellStyle name="Normal 2 57 23" xfId="18432"/>
    <cellStyle name="Normal 2 57 23 2" xfId="18433"/>
    <cellStyle name="Normal 2 57 23 3" xfId="18434"/>
    <cellStyle name="Normal 2 57 24" xfId="18435"/>
    <cellStyle name="Normal 2 57 24 2" xfId="18436"/>
    <cellStyle name="Normal 2 57 24 3" xfId="18437"/>
    <cellStyle name="Normal 2 57 25" xfId="18438"/>
    <cellStyle name="Normal 2 57 25 2" xfId="18439"/>
    <cellStyle name="Normal 2 57 25 3" xfId="18440"/>
    <cellStyle name="Normal 2 57 26" xfId="18441"/>
    <cellStyle name="Normal 2 57 26 2" xfId="18442"/>
    <cellStyle name="Normal 2 57 26 3" xfId="18443"/>
    <cellStyle name="Normal 2 57 27" xfId="18444"/>
    <cellStyle name="Normal 2 57 27 2" xfId="18445"/>
    <cellStyle name="Normal 2 57 27 3" xfId="18446"/>
    <cellStyle name="Normal 2 57 28" xfId="18447"/>
    <cellStyle name="Normal 2 57 28 2" xfId="18448"/>
    <cellStyle name="Normal 2 57 28 3" xfId="18449"/>
    <cellStyle name="Normal 2 57 29" xfId="18450"/>
    <cellStyle name="Normal 2 57 29 2" xfId="18451"/>
    <cellStyle name="Normal 2 57 29 3" xfId="18452"/>
    <cellStyle name="Normal 2 57 3" xfId="18453"/>
    <cellStyle name="Normal 2 57 3 2" xfId="18454"/>
    <cellStyle name="Normal 2 57 3 3" xfId="18455"/>
    <cellStyle name="Normal 2 57 30" xfId="18456"/>
    <cellStyle name="Normal 2 57 30 2" xfId="18457"/>
    <cellStyle name="Normal 2 57 30 3" xfId="18458"/>
    <cellStyle name="Normal 2 57 31" xfId="18459"/>
    <cellStyle name="Normal 2 57 31 2" xfId="18460"/>
    <cellStyle name="Normal 2 57 31 3" xfId="18461"/>
    <cellStyle name="Normal 2 57 32" xfId="18462"/>
    <cellStyle name="Normal 2 57 32 2" xfId="18463"/>
    <cellStyle name="Normal 2 57 32 3" xfId="18464"/>
    <cellStyle name="Normal 2 57 33" xfId="18465"/>
    <cellStyle name="Normal 2 57 34" xfId="18466"/>
    <cellStyle name="Normal 2 57 4" xfId="18467"/>
    <cellStyle name="Normal 2 57 4 2" xfId="18468"/>
    <cellStyle name="Normal 2 57 4 3" xfId="18469"/>
    <cellStyle name="Normal 2 57 5" xfId="18470"/>
    <cellStyle name="Normal 2 57 5 2" xfId="18471"/>
    <cellStyle name="Normal 2 57 5 3" xfId="18472"/>
    <cellStyle name="Normal 2 57 6" xfId="18473"/>
    <cellStyle name="Normal 2 57 6 2" xfId="18474"/>
    <cellStyle name="Normal 2 57 6 3" xfId="18475"/>
    <cellStyle name="Normal 2 57 7" xfId="18476"/>
    <cellStyle name="Normal 2 57 7 2" xfId="18477"/>
    <cellStyle name="Normal 2 57 7 3" xfId="18478"/>
    <cellStyle name="Normal 2 57 8" xfId="18479"/>
    <cellStyle name="Normal 2 57 8 2" xfId="18480"/>
    <cellStyle name="Normal 2 57 8 3" xfId="18481"/>
    <cellStyle name="Normal 2 57 9" xfId="18482"/>
    <cellStyle name="Normal 2 57 9 2" xfId="18483"/>
    <cellStyle name="Normal 2 57 9 3" xfId="18484"/>
    <cellStyle name="Normal 2 58" xfId="18485"/>
    <cellStyle name="Normal 2 58 10" xfId="18486"/>
    <cellStyle name="Normal 2 58 10 2" xfId="18487"/>
    <cellStyle name="Normal 2 58 10 3" xfId="18488"/>
    <cellStyle name="Normal 2 58 11" xfId="18489"/>
    <cellStyle name="Normal 2 58 11 2" xfId="18490"/>
    <cellStyle name="Normal 2 58 11 3" xfId="18491"/>
    <cellStyle name="Normal 2 58 12" xfId="18492"/>
    <cellStyle name="Normal 2 58 12 2" xfId="18493"/>
    <cellStyle name="Normal 2 58 12 3" xfId="18494"/>
    <cellStyle name="Normal 2 58 13" xfId="18495"/>
    <cellStyle name="Normal 2 58 13 2" xfId="18496"/>
    <cellStyle name="Normal 2 58 13 3" xfId="18497"/>
    <cellStyle name="Normal 2 58 14" xfId="18498"/>
    <cellStyle name="Normal 2 58 14 2" xfId="18499"/>
    <cellStyle name="Normal 2 58 14 3" xfId="18500"/>
    <cellStyle name="Normal 2 58 15" xfId="18501"/>
    <cellStyle name="Normal 2 58 15 2" xfId="18502"/>
    <cellStyle name="Normal 2 58 15 3" xfId="18503"/>
    <cellStyle name="Normal 2 58 16" xfId="18504"/>
    <cellStyle name="Normal 2 58 16 2" xfId="18505"/>
    <cellStyle name="Normal 2 58 16 3" xfId="18506"/>
    <cellStyle name="Normal 2 58 17" xfId="18507"/>
    <cellStyle name="Normal 2 58 17 2" xfId="18508"/>
    <cellStyle name="Normal 2 58 17 3" xfId="18509"/>
    <cellStyle name="Normal 2 58 18" xfId="18510"/>
    <cellStyle name="Normal 2 58 18 2" xfId="18511"/>
    <cellStyle name="Normal 2 58 18 3" xfId="18512"/>
    <cellStyle name="Normal 2 58 19" xfId="18513"/>
    <cellStyle name="Normal 2 58 19 2" xfId="18514"/>
    <cellStyle name="Normal 2 58 19 3" xfId="18515"/>
    <cellStyle name="Normal 2 58 2" xfId="18516"/>
    <cellStyle name="Normal 2 58 2 2" xfId="18517"/>
    <cellStyle name="Normal 2 58 2 3" xfId="18518"/>
    <cellStyle name="Normal 2 58 20" xfId="18519"/>
    <cellStyle name="Normal 2 58 20 2" xfId="18520"/>
    <cellStyle name="Normal 2 58 20 3" xfId="18521"/>
    <cellStyle name="Normal 2 58 21" xfId="18522"/>
    <cellStyle name="Normal 2 58 21 2" xfId="18523"/>
    <cellStyle name="Normal 2 58 21 3" xfId="18524"/>
    <cellStyle name="Normal 2 58 22" xfId="18525"/>
    <cellStyle name="Normal 2 58 22 2" xfId="18526"/>
    <cellStyle name="Normal 2 58 22 3" xfId="18527"/>
    <cellStyle name="Normal 2 58 23" xfId="18528"/>
    <cellStyle name="Normal 2 58 23 2" xfId="18529"/>
    <cellStyle name="Normal 2 58 23 3" xfId="18530"/>
    <cellStyle name="Normal 2 58 24" xfId="18531"/>
    <cellStyle name="Normal 2 58 24 2" xfId="18532"/>
    <cellStyle name="Normal 2 58 24 3" xfId="18533"/>
    <cellStyle name="Normal 2 58 25" xfId="18534"/>
    <cellStyle name="Normal 2 58 25 2" xfId="18535"/>
    <cellStyle name="Normal 2 58 25 3" xfId="18536"/>
    <cellStyle name="Normal 2 58 26" xfId="18537"/>
    <cellStyle name="Normal 2 58 26 2" xfId="18538"/>
    <cellStyle name="Normal 2 58 26 3" xfId="18539"/>
    <cellStyle name="Normal 2 58 27" xfId="18540"/>
    <cellStyle name="Normal 2 58 27 2" xfId="18541"/>
    <cellStyle name="Normal 2 58 27 3" xfId="18542"/>
    <cellStyle name="Normal 2 58 28" xfId="18543"/>
    <cellStyle name="Normal 2 58 28 2" xfId="18544"/>
    <cellStyle name="Normal 2 58 28 3" xfId="18545"/>
    <cellStyle name="Normal 2 58 29" xfId="18546"/>
    <cellStyle name="Normal 2 58 29 2" xfId="18547"/>
    <cellStyle name="Normal 2 58 29 3" xfId="18548"/>
    <cellStyle name="Normal 2 58 3" xfId="18549"/>
    <cellStyle name="Normal 2 58 3 2" xfId="18550"/>
    <cellStyle name="Normal 2 58 3 3" xfId="18551"/>
    <cellStyle name="Normal 2 58 30" xfId="18552"/>
    <cellStyle name="Normal 2 58 30 2" xfId="18553"/>
    <cellStyle name="Normal 2 58 30 3" xfId="18554"/>
    <cellStyle name="Normal 2 58 31" xfId="18555"/>
    <cellStyle name="Normal 2 58 31 2" xfId="18556"/>
    <cellStyle name="Normal 2 58 31 3" xfId="18557"/>
    <cellStyle name="Normal 2 58 32" xfId="18558"/>
    <cellStyle name="Normal 2 58 32 2" xfId="18559"/>
    <cellStyle name="Normal 2 58 32 3" xfId="18560"/>
    <cellStyle name="Normal 2 58 33" xfId="18561"/>
    <cellStyle name="Normal 2 58 34" xfId="18562"/>
    <cellStyle name="Normal 2 58 4" xfId="18563"/>
    <cellStyle name="Normal 2 58 4 2" xfId="18564"/>
    <cellStyle name="Normal 2 58 4 3" xfId="18565"/>
    <cellStyle name="Normal 2 58 5" xfId="18566"/>
    <cellStyle name="Normal 2 58 5 2" xfId="18567"/>
    <cellStyle name="Normal 2 58 5 3" xfId="18568"/>
    <cellStyle name="Normal 2 58 6" xfId="18569"/>
    <cellStyle name="Normal 2 58 6 2" xfId="18570"/>
    <cellStyle name="Normal 2 58 6 3" xfId="18571"/>
    <cellStyle name="Normal 2 58 7" xfId="18572"/>
    <cellStyle name="Normal 2 58 7 2" xfId="18573"/>
    <cellStyle name="Normal 2 58 7 3" xfId="18574"/>
    <cellStyle name="Normal 2 58 8" xfId="18575"/>
    <cellStyle name="Normal 2 58 8 2" xfId="18576"/>
    <cellStyle name="Normal 2 58 8 3" xfId="18577"/>
    <cellStyle name="Normal 2 58 9" xfId="18578"/>
    <cellStyle name="Normal 2 58 9 2" xfId="18579"/>
    <cellStyle name="Normal 2 58 9 3" xfId="18580"/>
    <cellStyle name="Normal 2 59" xfId="18581"/>
    <cellStyle name="Normal 2 59 10" xfId="18582"/>
    <cellStyle name="Normal 2 59 10 2" xfId="18583"/>
    <cellStyle name="Normal 2 59 10 3" xfId="18584"/>
    <cellStyle name="Normal 2 59 11" xfId="18585"/>
    <cellStyle name="Normal 2 59 11 2" xfId="18586"/>
    <cellStyle name="Normal 2 59 11 3" xfId="18587"/>
    <cellStyle name="Normal 2 59 12" xfId="18588"/>
    <cellStyle name="Normal 2 59 12 2" xfId="18589"/>
    <cellStyle name="Normal 2 59 12 3" xfId="18590"/>
    <cellStyle name="Normal 2 59 13" xfId="18591"/>
    <cellStyle name="Normal 2 59 13 2" xfId="18592"/>
    <cellStyle name="Normal 2 59 13 3" xfId="18593"/>
    <cellStyle name="Normal 2 59 14" xfId="18594"/>
    <cellStyle name="Normal 2 59 14 2" xfId="18595"/>
    <cellStyle name="Normal 2 59 14 3" xfId="18596"/>
    <cellStyle name="Normal 2 59 15" xfId="18597"/>
    <cellStyle name="Normal 2 59 15 2" xfId="18598"/>
    <cellStyle name="Normal 2 59 15 3" xfId="18599"/>
    <cellStyle name="Normal 2 59 16" xfId="18600"/>
    <cellStyle name="Normal 2 59 16 2" xfId="18601"/>
    <cellStyle name="Normal 2 59 16 3" xfId="18602"/>
    <cellStyle name="Normal 2 59 17" xfId="18603"/>
    <cellStyle name="Normal 2 59 17 2" xfId="18604"/>
    <cellStyle name="Normal 2 59 17 3" xfId="18605"/>
    <cellStyle name="Normal 2 59 18" xfId="18606"/>
    <cellStyle name="Normal 2 59 18 2" xfId="18607"/>
    <cellStyle name="Normal 2 59 18 3" xfId="18608"/>
    <cellStyle name="Normal 2 59 19" xfId="18609"/>
    <cellStyle name="Normal 2 59 19 2" xfId="18610"/>
    <cellStyle name="Normal 2 59 19 3" xfId="18611"/>
    <cellStyle name="Normal 2 59 2" xfId="18612"/>
    <cellStyle name="Normal 2 59 2 2" xfId="18613"/>
    <cellStyle name="Normal 2 59 2 3" xfId="18614"/>
    <cellStyle name="Normal 2 59 20" xfId="18615"/>
    <cellStyle name="Normal 2 59 20 2" xfId="18616"/>
    <cellStyle name="Normal 2 59 20 3" xfId="18617"/>
    <cellStyle name="Normal 2 59 21" xfId="18618"/>
    <cellStyle name="Normal 2 59 21 2" xfId="18619"/>
    <cellStyle name="Normal 2 59 21 3" xfId="18620"/>
    <cellStyle name="Normal 2 59 22" xfId="18621"/>
    <cellStyle name="Normal 2 59 22 2" xfId="18622"/>
    <cellStyle name="Normal 2 59 22 3" xfId="18623"/>
    <cellStyle name="Normal 2 59 23" xfId="18624"/>
    <cellStyle name="Normal 2 59 23 2" xfId="18625"/>
    <cellStyle name="Normal 2 59 23 3" xfId="18626"/>
    <cellStyle name="Normal 2 59 24" xfId="18627"/>
    <cellStyle name="Normal 2 59 24 2" xfId="18628"/>
    <cellStyle name="Normal 2 59 24 3" xfId="18629"/>
    <cellStyle name="Normal 2 59 25" xfId="18630"/>
    <cellStyle name="Normal 2 59 25 2" xfId="18631"/>
    <cellStyle name="Normal 2 59 25 3" xfId="18632"/>
    <cellStyle name="Normal 2 59 26" xfId="18633"/>
    <cellStyle name="Normal 2 59 26 2" xfId="18634"/>
    <cellStyle name="Normal 2 59 26 3" xfId="18635"/>
    <cellStyle name="Normal 2 59 27" xfId="18636"/>
    <cellStyle name="Normal 2 59 27 2" xfId="18637"/>
    <cellStyle name="Normal 2 59 27 3" xfId="18638"/>
    <cellStyle name="Normal 2 59 28" xfId="18639"/>
    <cellStyle name="Normal 2 59 28 2" xfId="18640"/>
    <cellStyle name="Normal 2 59 28 3" xfId="18641"/>
    <cellStyle name="Normal 2 59 29" xfId="18642"/>
    <cellStyle name="Normal 2 59 29 2" xfId="18643"/>
    <cellStyle name="Normal 2 59 29 3" xfId="18644"/>
    <cellStyle name="Normal 2 59 3" xfId="18645"/>
    <cellStyle name="Normal 2 59 3 2" xfId="18646"/>
    <cellStyle name="Normal 2 59 3 3" xfId="18647"/>
    <cellStyle name="Normal 2 59 30" xfId="18648"/>
    <cellStyle name="Normal 2 59 30 2" xfId="18649"/>
    <cellStyle name="Normal 2 59 30 3" xfId="18650"/>
    <cellStyle name="Normal 2 59 31" xfId="18651"/>
    <cellStyle name="Normal 2 59 31 2" xfId="18652"/>
    <cellStyle name="Normal 2 59 31 3" xfId="18653"/>
    <cellStyle name="Normal 2 59 32" xfId="18654"/>
    <cellStyle name="Normal 2 59 32 2" xfId="18655"/>
    <cellStyle name="Normal 2 59 32 3" xfId="18656"/>
    <cellStyle name="Normal 2 59 33" xfId="18657"/>
    <cellStyle name="Normal 2 59 34" xfId="18658"/>
    <cellStyle name="Normal 2 59 4" xfId="18659"/>
    <cellStyle name="Normal 2 59 4 2" xfId="18660"/>
    <cellStyle name="Normal 2 59 4 3" xfId="18661"/>
    <cellStyle name="Normal 2 59 5" xfId="18662"/>
    <cellStyle name="Normal 2 59 5 2" xfId="18663"/>
    <cellStyle name="Normal 2 59 5 3" xfId="18664"/>
    <cellStyle name="Normal 2 59 6" xfId="18665"/>
    <cellStyle name="Normal 2 59 6 2" xfId="18666"/>
    <cellStyle name="Normal 2 59 6 3" xfId="18667"/>
    <cellStyle name="Normal 2 59 7" xfId="18668"/>
    <cellStyle name="Normal 2 59 7 2" xfId="18669"/>
    <cellStyle name="Normal 2 59 7 3" xfId="18670"/>
    <cellStyle name="Normal 2 59 8" xfId="18671"/>
    <cellStyle name="Normal 2 59 8 2" xfId="18672"/>
    <cellStyle name="Normal 2 59 8 3" xfId="18673"/>
    <cellStyle name="Normal 2 59 9" xfId="18674"/>
    <cellStyle name="Normal 2 59 9 2" xfId="18675"/>
    <cellStyle name="Normal 2 59 9 3" xfId="18676"/>
    <cellStyle name="Normal 2 6" xfId="18677"/>
    <cellStyle name="Normal 2 6 10" xfId="18678"/>
    <cellStyle name="Normal 2 6 10 2" xfId="18679"/>
    <cellStyle name="Normal 2 6 10 3" xfId="18680"/>
    <cellStyle name="Normal 2 6 11" xfId="18681"/>
    <cellStyle name="Normal 2 6 11 2" xfId="18682"/>
    <cellStyle name="Normal 2 6 11 3" xfId="18683"/>
    <cellStyle name="Normal 2 6 12" xfId="18684"/>
    <cellStyle name="Normal 2 6 12 2" xfId="18685"/>
    <cellStyle name="Normal 2 6 12 3" xfId="18686"/>
    <cellStyle name="Normal 2 6 13" xfId="18687"/>
    <cellStyle name="Normal 2 6 13 2" xfId="18688"/>
    <cellStyle name="Normal 2 6 13 3" xfId="18689"/>
    <cellStyle name="Normal 2 6 14" xfId="18690"/>
    <cellStyle name="Normal 2 6 14 2" xfId="18691"/>
    <cellStyle name="Normal 2 6 14 3" xfId="18692"/>
    <cellStyle name="Normal 2 6 15" xfId="18693"/>
    <cellStyle name="Normal 2 6 15 2" xfId="18694"/>
    <cellStyle name="Normal 2 6 15 3" xfId="18695"/>
    <cellStyle name="Normal 2 6 16" xfId="18696"/>
    <cellStyle name="Normal 2 6 16 2" xfId="18697"/>
    <cellStyle name="Normal 2 6 16 3" xfId="18698"/>
    <cellStyle name="Normal 2 6 17" xfId="18699"/>
    <cellStyle name="Normal 2 6 17 2" xfId="18700"/>
    <cellStyle name="Normal 2 6 17 3" xfId="18701"/>
    <cellStyle name="Normal 2 6 18" xfId="18702"/>
    <cellStyle name="Normal 2 6 18 2" xfId="18703"/>
    <cellStyle name="Normal 2 6 18 3" xfId="18704"/>
    <cellStyle name="Normal 2 6 19" xfId="18705"/>
    <cellStyle name="Normal 2 6 19 2" xfId="18706"/>
    <cellStyle name="Normal 2 6 19 3" xfId="18707"/>
    <cellStyle name="Normal 2 6 2" xfId="18708"/>
    <cellStyle name="Normal 2 6 2 2" xfId="18709"/>
    <cellStyle name="Normal 2 6 2 2 2" xfId="18710"/>
    <cellStyle name="Normal 2 6 2 2 3" xfId="18711"/>
    <cellStyle name="Normal 2 6 2 2 4" xfId="18712"/>
    <cellStyle name="Normal 2 6 2 2 5" xfId="18713"/>
    <cellStyle name="Normal 2 6 2 2 6" xfId="18714"/>
    <cellStyle name="Normal 2 6 2 2 7" xfId="18715"/>
    <cellStyle name="Normal 2 6 2 2 8" xfId="18716"/>
    <cellStyle name="Normal 2 6 2 2 9" xfId="18717"/>
    <cellStyle name="Normal 2 6 2 3" xfId="18718"/>
    <cellStyle name="Normal 2 6 2 3 2" xfId="18719"/>
    <cellStyle name="Normal 2 6 2 3 3" xfId="18720"/>
    <cellStyle name="Normal 2 6 2 4" xfId="18721"/>
    <cellStyle name="Normal 2 6 2 4 2" xfId="18722"/>
    <cellStyle name="Normal 2 6 2 4 3" xfId="18723"/>
    <cellStyle name="Normal 2 6 2 5" xfId="18724"/>
    <cellStyle name="Normal 2 6 2 5 2" xfId="18725"/>
    <cellStyle name="Normal 2 6 2 5 3" xfId="18726"/>
    <cellStyle name="Normal 2 6 2 6" xfId="18727"/>
    <cellStyle name="Normal 2 6 2 6 2" xfId="18728"/>
    <cellStyle name="Normal 2 6 2 6 3" xfId="18729"/>
    <cellStyle name="Normal 2 6 2 7" xfId="18730"/>
    <cellStyle name="Normal 2 6 2 7 2" xfId="18731"/>
    <cellStyle name="Normal 2 6 2 7 3" xfId="18732"/>
    <cellStyle name="Normal 2 6 20" xfId="18733"/>
    <cellStyle name="Normal 2 6 20 2" xfId="18734"/>
    <cellStyle name="Normal 2 6 20 3" xfId="18735"/>
    <cellStyle name="Normal 2 6 21" xfId="18736"/>
    <cellStyle name="Normal 2 6 21 2" xfId="18737"/>
    <cellStyle name="Normal 2 6 21 3" xfId="18738"/>
    <cellStyle name="Normal 2 6 22" xfId="18739"/>
    <cellStyle name="Normal 2 6 22 2" xfId="18740"/>
    <cellStyle name="Normal 2 6 22 3" xfId="18741"/>
    <cellStyle name="Normal 2 6 23" xfId="18742"/>
    <cellStyle name="Normal 2 6 23 2" xfId="18743"/>
    <cellStyle name="Normal 2 6 23 3" xfId="18744"/>
    <cellStyle name="Normal 2 6 24" xfId="18745"/>
    <cellStyle name="Normal 2 6 24 2" xfId="18746"/>
    <cellStyle name="Normal 2 6 24 3" xfId="18747"/>
    <cellStyle name="Normal 2 6 25" xfId="18748"/>
    <cellStyle name="Normal 2 6 25 2" xfId="18749"/>
    <cellStyle name="Normal 2 6 25 3" xfId="18750"/>
    <cellStyle name="Normal 2 6 26" xfId="18751"/>
    <cellStyle name="Normal 2 6 26 2" xfId="18752"/>
    <cellStyle name="Normal 2 6 26 3" xfId="18753"/>
    <cellStyle name="Normal 2 6 27" xfId="18754"/>
    <cellStyle name="Normal 2 6 27 2" xfId="18755"/>
    <cellStyle name="Normal 2 6 27 3" xfId="18756"/>
    <cellStyle name="Normal 2 6 28" xfId="18757"/>
    <cellStyle name="Normal 2 6 28 2" xfId="18758"/>
    <cellStyle name="Normal 2 6 28 3" xfId="18759"/>
    <cellStyle name="Normal 2 6 29" xfId="18760"/>
    <cellStyle name="Normal 2 6 29 2" xfId="18761"/>
    <cellStyle name="Normal 2 6 29 3" xfId="18762"/>
    <cellStyle name="Normal 2 6 3" xfId="18763"/>
    <cellStyle name="Normal 2 6 3 2" xfId="18764"/>
    <cellStyle name="Normal 2 6 3 2 2" xfId="18765"/>
    <cellStyle name="Normal 2 6 3 2 3" xfId="18766"/>
    <cellStyle name="Normal 2 6 3 2 4" xfId="18767"/>
    <cellStyle name="Normal 2 6 3 2 5" xfId="18768"/>
    <cellStyle name="Normal 2 6 3 2 6" xfId="18769"/>
    <cellStyle name="Normal 2 6 3 2 7" xfId="18770"/>
    <cellStyle name="Normal 2 6 3 2 8" xfId="18771"/>
    <cellStyle name="Normal 2 6 3 2 9" xfId="18772"/>
    <cellStyle name="Normal 2 6 3 3" xfId="18773"/>
    <cellStyle name="Normal 2 6 3 3 2" xfId="18774"/>
    <cellStyle name="Normal 2 6 3 3 3" xfId="18775"/>
    <cellStyle name="Normal 2 6 3 4" xfId="18776"/>
    <cellStyle name="Normal 2 6 3 4 2" xfId="18777"/>
    <cellStyle name="Normal 2 6 3 4 3" xfId="18778"/>
    <cellStyle name="Normal 2 6 3 5" xfId="18779"/>
    <cellStyle name="Normal 2 6 3 5 2" xfId="18780"/>
    <cellStyle name="Normal 2 6 3 5 3" xfId="18781"/>
    <cellStyle name="Normal 2 6 3 6" xfId="18782"/>
    <cellStyle name="Normal 2 6 3 6 2" xfId="18783"/>
    <cellStyle name="Normal 2 6 3 6 3" xfId="18784"/>
    <cellStyle name="Normal 2 6 3 7" xfId="18785"/>
    <cellStyle name="Normal 2 6 3 7 2" xfId="18786"/>
    <cellStyle name="Normal 2 6 3 7 3" xfId="18787"/>
    <cellStyle name="Normal 2 6 30" xfId="18788"/>
    <cellStyle name="Normal 2 6 30 2" xfId="18789"/>
    <cellStyle name="Normal 2 6 30 3" xfId="18790"/>
    <cellStyle name="Normal 2 6 31" xfId="18791"/>
    <cellStyle name="Normal 2 6 31 2" xfId="18792"/>
    <cellStyle name="Normal 2 6 31 3" xfId="18793"/>
    <cellStyle name="Normal 2 6 32" xfId="18794"/>
    <cellStyle name="Normal 2 6 32 2" xfId="18795"/>
    <cellStyle name="Normal 2 6 32 3" xfId="18796"/>
    <cellStyle name="Normal 2 6 33" xfId="18797"/>
    <cellStyle name="Normal 2 6 34" xfId="18798"/>
    <cellStyle name="Normal 2 6 34 2" xfId="18799"/>
    <cellStyle name="Normal 2 6 34 3" xfId="18800"/>
    <cellStyle name="Normal 2 6 35" xfId="18801"/>
    <cellStyle name="Normal 2 6 35 2" xfId="18802"/>
    <cellStyle name="Normal 2 6 35 3" xfId="18803"/>
    <cellStyle name="Normal 2 6 36" xfId="18804"/>
    <cellStyle name="Normal 2 6 36 2" xfId="18805"/>
    <cellStyle name="Normal 2 6 36 3" xfId="18806"/>
    <cellStyle name="Normal 2 6 37" xfId="18807"/>
    <cellStyle name="Normal 2 6 37 2" xfId="18808"/>
    <cellStyle name="Normal 2 6 37 3" xfId="18809"/>
    <cellStyle name="Normal 2 6 38" xfId="18810"/>
    <cellStyle name="Normal 2 6 38 2" xfId="18811"/>
    <cellStyle name="Normal 2 6 38 3" xfId="18812"/>
    <cellStyle name="Normal 2 6 39" xfId="30351"/>
    <cellStyle name="Normal 2 6 4" xfId="18813"/>
    <cellStyle name="Normal 2 6 4 2" xfId="18814"/>
    <cellStyle name="Normal 2 6 4 2 2" xfId="18815"/>
    <cellStyle name="Normal 2 6 4 2 3" xfId="18816"/>
    <cellStyle name="Normal 2 6 4 2 4" xfId="18817"/>
    <cellStyle name="Normal 2 6 4 2 5" xfId="18818"/>
    <cellStyle name="Normal 2 6 4 2 6" xfId="18819"/>
    <cellStyle name="Normal 2 6 4 2 7" xfId="18820"/>
    <cellStyle name="Normal 2 6 4 2 8" xfId="18821"/>
    <cellStyle name="Normal 2 6 4 2 9" xfId="18822"/>
    <cellStyle name="Normal 2 6 4 3" xfId="18823"/>
    <cellStyle name="Normal 2 6 4 3 2" xfId="18824"/>
    <cellStyle name="Normal 2 6 4 3 3" xfId="18825"/>
    <cellStyle name="Normal 2 6 4 4" xfId="18826"/>
    <cellStyle name="Normal 2 6 4 4 2" xfId="18827"/>
    <cellStyle name="Normal 2 6 4 4 3" xfId="18828"/>
    <cellStyle name="Normal 2 6 4 5" xfId="18829"/>
    <cellStyle name="Normal 2 6 4 5 2" xfId="18830"/>
    <cellStyle name="Normal 2 6 4 5 3" xfId="18831"/>
    <cellStyle name="Normal 2 6 4 6" xfId="18832"/>
    <cellStyle name="Normal 2 6 4 6 2" xfId="18833"/>
    <cellStyle name="Normal 2 6 4 6 3" xfId="18834"/>
    <cellStyle name="Normal 2 6 4 7" xfId="18835"/>
    <cellStyle name="Normal 2 6 4 7 2" xfId="18836"/>
    <cellStyle name="Normal 2 6 4 7 3" xfId="18837"/>
    <cellStyle name="Normal 2 6 5" xfId="18838"/>
    <cellStyle name="Normal 2 6 5 2" xfId="18839"/>
    <cellStyle name="Normal 2 6 5 2 2" xfId="18840"/>
    <cellStyle name="Normal 2 6 5 2 3" xfId="18841"/>
    <cellStyle name="Normal 2 6 5 2 4" xfId="18842"/>
    <cellStyle name="Normal 2 6 5 2 5" xfId="18843"/>
    <cellStyle name="Normal 2 6 5 2 6" xfId="18844"/>
    <cellStyle name="Normal 2 6 5 2 7" xfId="18845"/>
    <cellStyle name="Normal 2 6 5 2 8" xfId="18846"/>
    <cellStyle name="Normal 2 6 5 2 9" xfId="18847"/>
    <cellStyle name="Normal 2 6 5 3" xfId="18848"/>
    <cellStyle name="Normal 2 6 5 3 2" xfId="18849"/>
    <cellStyle name="Normal 2 6 5 3 3" xfId="18850"/>
    <cellStyle name="Normal 2 6 5 4" xfId="18851"/>
    <cellStyle name="Normal 2 6 5 4 2" xfId="18852"/>
    <cellStyle name="Normal 2 6 5 4 3" xfId="18853"/>
    <cellStyle name="Normal 2 6 5 5" xfId="18854"/>
    <cellStyle name="Normal 2 6 5 5 2" xfId="18855"/>
    <cellStyle name="Normal 2 6 5 5 3" xfId="18856"/>
    <cellStyle name="Normal 2 6 5 6" xfId="18857"/>
    <cellStyle name="Normal 2 6 5 6 2" xfId="18858"/>
    <cellStyle name="Normal 2 6 5 6 3" xfId="18859"/>
    <cellStyle name="Normal 2 6 5 7" xfId="18860"/>
    <cellStyle name="Normal 2 6 5 7 2" xfId="18861"/>
    <cellStyle name="Normal 2 6 5 7 3" xfId="18862"/>
    <cellStyle name="Normal 2 6 6" xfId="18863"/>
    <cellStyle name="Normal 2 6 6 2" xfId="18864"/>
    <cellStyle name="Normal 2 6 6 2 2" xfId="18865"/>
    <cellStyle name="Normal 2 6 6 2 3" xfId="18866"/>
    <cellStyle name="Normal 2 6 6 2 4" xfId="18867"/>
    <cellStyle name="Normal 2 6 6 2 5" xfId="18868"/>
    <cellStyle name="Normal 2 6 6 2 6" xfId="18869"/>
    <cellStyle name="Normal 2 6 6 2 7" xfId="18870"/>
    <cellStyle name="Normal 2 6 6 2 8" xfId="18871"/>
    <cellStyle name="Normal 2 6 6 2 9" xfId="18872"/>
    <cellStyle name="Normal 2 6 6 3" xfId="18873"/>
    <cellStyle name="Normal 2 6 6 3 2" xfId="18874"/>
    <cellStyle name="Normal 2 6 6 3 3" xfId="18875"/>
    <cellStyle name="Normal 2 6 6 4" xfId="18876"/>
    <cellStyle name="Normal 2 6 6 4 2" xfId="18877"/>
    <cellStyle name="Normal 2 6 6 4 3" xfId="18878"/>
    <cellStyle name="Normal 2 6 6 5" xfId="18879"/>
    <cellStyle name="Normal 2 6 6 5 2" xfId="18880"/>
    <cellStyle name="Normal 2 6 6 5 3" xfId="18881"/>
    <cellStyle name="Normal 2 6 6 6" xfId="18882"/>
    <cellStyle name="Normal 2 6 6 6 2" xfId="18883"/>
    <cellStyle name="Normal 2 6 6 6 3" xfId="18884"/>
    <cellStyle name="Normal 2 6 6 7" xfId="18885"/>
    <cellStyle name="Normal 2 6 6 7 2" xfId="18886"/>
    <cellStyle name="Normal 2 6 6 7 3" xfId="18887"/>
    <cellStyle name="Normal 2 6 7" xfId="18888"/>
    <cellStyle name="Normal 2 6 7 2" xfId="18889"/>
    <cellStyle name="Normal 2 6 7 2 2" xfId="18890"/>
    <cellStyle name="Normal 2 6 7 2 3" xfId="18891"/>
    <cellStyle name="Normal 2 6 7 2 4" xfId="18892"/>
    <cellStyle name="Normal 2 6 7 2 5" xfId="18893"/>
    <cellStyle name="Normal 2 6 7 2 6" xfId="18894"/>
    <cellStyle name="Normal 2 6 7 2 7" xfId="18895"/>
    <cellStyle name="Normal 2 6 7 2 8" xfId="18896"/>
    <cellStyle name="Normal 2 6 7 2 9" xfId="18897"/>
    <cellStyle name="Normal 2 6 7 3" xfId="18898"/>
    <cellStyle name="Normal 2 6 7 3 2" xfId="18899"/>
    <cellStyle name="Normal 2 6 7 3 3" xfId="18900"/>
    <cellStyle name="Normal 2 6 7 4" xfId="18901"/>
    <cellStyle name="Normal 2 6 7 4 2" xfId="18902"/>
    <cellStyle name="Normal 2 6 7 4 3" xfId="18903"/>
    <cellStyle name="Normal 2 6 7 5" xfId="18904"/>
    <cellStyle name="Normal 2 6 7 5 2" xfId="18905"/>
    <cellStyle name="Normal 2 6 7 5 3" xfId="18906"/>
    <cellStyle name="Normal 2 6 7 6" xfId="18907"/>
    <cellStyle name="Normal 2 6 7 6 2" xfId="18908"/>
    <cellStyle name="Normal 2 6 7 6 3" xfId="18909"/>
    <cellStyle name="Normal 2 6 7 7" xfId="18910"/>
    <cellStyle name="Normal 2 6 7 7 2" xfId="18911"/>
    <cellStyle name="Normal 2 6 7 7 3" xfId="18912"/>
    <cellStyle name="Normal 2 6 8" xfId="18913"/>
    <cellStyle name="Normal 2 6 8 2" xfId="18914"/>
    <cellStyle name="Normal 2 6 8 3" xfId="18915"/>
    <cellStyle name="Normal 2 6 9" xfId="18916"/>
    <cellStyle name="Normal 2 6 9 2" xfId="18917"/>
    <cellStyle name="Normal 2 6 9 3" xfId="18918"/>
    <cellStyle name="Normal 2 60" xfId="18919"/>
    <cellStyle name="Normal 2 60 10" xfId="18920"/>
    <cellStyle name="Normal 2 60 10 2" xfId="18921"/>
    <cellStyle name="Normal 2 60 10 3" xfId="18922"/>
    <cellStyle name="Normal 2 60 11" xfId="18923"/>
    <cellStyle name="Normal 2 60 11 2" xfId="18924"/>
    <cellStyle name="Normal 2 60 11 3" xfId="18925"/>
    <cellStyle name="Normal 2 60 12" xfId="18926"/>
    <cellStyle name="Normal 2 60 12 2" xfId="18927"/>
    <cellStyle name="Normal 2 60 12 3" xfId="18928"/>
    <cellStyle name="Normal 2 60 13" xfId="18929"/>
    <cellStyle name="Normal 2 60 13 2" xfId="18930"/>
    <cellStyle name="Normal 2 60 13 3" xfId="18931"/>
    <cellStyle name="Normal 2 60 14" xfId="18932"/>
    <cellStyle name="Normal 2 60 14 2" xfId="18933"/>
    <cellStyle name="Normal 2 60 14 3" xfId="18934"/>
    <cellStyle name="Normal 2 60 15" xfId="18935"/>
    <cellStyle name="Normal 2 60 15 2" xfId="18936"/>
    <cellStyle name="Normal 2 60 15 3" xfId="18937"/>
    <cellStyle name="Normal 2 60 16" xfId="18938"/>
    <cellStyle name="Normal 2 60 16 2" xfId="18939"/>
    <cellStyle name="Normal 2 60 16 3" xfId="18940"/>
    <cellStyle name="Normal 2 60 17" xfId="18941"/>
    <cellStyle name="Normal 2 60 17 2" xfId="18942"/>
    <cellStyle name="Normal 2 60 17 3" xfId="18943"/>
    <cellStyle name="Normal 2 60 18" xfId="18944"/>
    <cellStyle name="Normal 2 60 18 2" xfId="18945"/>
    <cellStyle name="Normal 2 60 18 3" xfId="18946"/>
    <cellStyle name="Normal 2 60 19" xfId="18947"/>
    <cellStyle name="Normal 2 60 19 2" xfId="18948"/>
    <cellStyle name="Normal 2 60 19 3" xfId="18949"/>
    <cellStyle name="Normal 2 60 2" xfId="18950"/>
    <cellStyle name="Normal 2 60 2 2" xfId="18951"/>
    <cellStyle name="Normal 2 60 2 3" xfId="18952"/>
    <cellStyle name="Normal 2 60 20" xfId="18953"/>
    <cellStyle name="Normal 2 60 20 2" xfId="18954"/>
    <cellStyle name="Normal 2 60 20 3" xfId="18955"/>
    <cellStyle name="Normal 2 60 21" xfId="18956"/>
    <cellStyle name="Normal 2 60 21 2" xfId="18957"/>
    <cellStyle name="Normal 2 60 21 3" xfId="18958"/>
    <cellStyle name="Normal 2 60 22" xfId="18959"/>
    <cellStyle name="Normal 2 60 22 2" xfId="18960"/>
    <cellStyle name="Normal 2 60 22 3" xfId="18961"/>
    <cellStyle name="Normal 2 60 23" xfId="18962"/>
    <cellStyle name="Normal 2 60 23 2" xfId="18963"/>
    <cellStyle name="Normal 2 60 23 3" xfId="18964"/>
    <cellStyle name="Normal 2 60 24" xfId="18965"/>
    <cellStyle name="Normal 2 60 24 2" xfId="18966"/>
    <cellStyle name="Normal 2 60 24 3" xfId="18967"/>
    <cellStyle name="Normal 2 60 25" xfId="18968"/>
    <cellStyle name="Normal 2 60 25 2" xfId="18969"/>
    <cellStyle name="Normal 2 60 25 3" xfId="18970"/>
    <cellStyle name="Normal 2 60 26" xfId="18971"/>
    <cellStyle name="Normal 2 60 26 2" xfId="18972"/>
    <cellStyle name="Normal 2 60 26 3" xfId="18973"/>
    <cellStyle name="Normal 2 60 27" xfId="18974"/>
    <cellStyle name="Normal 2 60 27 2" xfId="18975"/>
    <cellStyle name="Normal 2 60 27 3" xfId="18976"/>
    <cellStyle name="Normal 2 60 28" xfId="18977"/>
    <cellStyle name="Normal 2 60 28 2" xfId="18978"/>
    <cellStyle name="Normal 2 60 28 3" xfId="18979"/>
    <cellStyle name="Normal 2 60 29" xfId="18980"/>
    <cellStyle name="Normal 2 60 29 2" xfId="18981"/>
    <cellStyle name="Normal 2 60 29 3" xfId="18982"/>
    <cellStyle name="Normal 2 60 3" xfId="18983"/>
    <cellStyle name="Normal 2 60 3 2" xfId="18984"/>
    <cellStyle name="Normal 2 60 3 3" xfId="18985"/>
    <cellStyle name="Normal 2 60 30" xfId="18986"/>
    <cellStyle name="Normal 2 60 30 2" xfId="18987"/>
    <cellStyle name="Normal 2 60 30 3" xfId="18988"/>
    <cellStyle name="Normal 2 60 31" xfId="18989"/>
    <cellStyle name="Normal 2 60 31 2" xfId="18990"/>
    <cellStyle name="Normal 2 60 31 3" xfId="18991"/>
    <cellStyle name="Normal 2 60 32" xfId="18992"/>
    <cellStyle name="Normal 2 60 32 2" xfId="18993"/>
    <cellStyle name="Normal 2 60 32 3" xfId="18994"/>
    <cellStyle name="Normal 2 60 33" xfId="18995"/>
    <cellStyle name="Normal 2 60 34" xfId="18996"/>
    <cellStyle name="Normal 2 60 4" xfId="18997"/>
    <cellStyle name="Normal 2 60 4 2" xfId="18998"/>
    <cellStyle name="Normal 2 60 4 3" xfId="18999"/>
    <cellStyle name="Normal 2 60 5" xfId="19000"/>
    <cellStyle name="Normal 2 60 5 2" xfId="19001"/>
    <cellStyle name="Normal 2 60 5 3" xfId="19002"/>
    <cellStyle name="Normal 2 60 6" xfId="19003"/>
    <cellStyle name="Normal 2 60 6 2" xfId="19004"/>
    <cellStyle name="Normal 2 60 6 3" xfId="19005"/>
    <cellStyle name="Normal 2 60 7" xfId="19006"/>
    <cellStyle name="Normal 2 60 7 2" xfId="19007"/>
    <cellStyle name="Normal 2 60 7 3" xfId="19008"/>
    <cellStyle name="Normal 2 60 8" xfId="19009"/>
    <cellStyle name="Normal 2 60 8 2" xfId="19010"/>
    <cellStyle name="Normal 2 60 8 3" xfId="19011"/>
    <cellStyle name="Normal 2 60 9" xfId="19012"/>
    <cellStyle name="Normal 2 60 9 2" xfId="19013"/>
    <cellStyle name="Normal 2 60 9 3" xfId="19014"/>
    <cellStyle name="Normal 2 61" xfId="19015"/>
    <cellStyle name="Normal 2 61 10" xfId="19016"/>
    <cellStyle name="Normal 2 61 10 2" xfId="19017"/>
    <cellStyle name="Normal 2 61 10 3" xfId="19018"/>
    <cellStyle name="Normal 2 61 11" xfId="19019"/>
    <cellStyle name="Normal 2 61 11 2" xfId="19020"/>
    <cellStyle name="Normal 2 61 11 3" xfId="19021"/>
    <cellStyle name="Normal 2 61 12" xfId="19022"/>
    <cellStyle name="Normal 2 61 12 2" xfId="19023"/>
    <cellStyle name="Normal 2 61 12 3" xfId="19024"/>
    <cellStyle name="Normal 2 61 13" xfId="19025"/>
    <cellStyle name="Normal 2 61 13 2" xfId="19026"/>
    <cellStyle name="Normal 2 61 13 3" xfId="19027"/>
    <cellStyle name="Normal 2 61 14" xfId="19028"/>
    <cellStyle name="Normal 2 61 14 2" xfId="19029"/>
    <cellStyle name="Normal 2 61 14 3" xfId="19030"/>
    <cellStyle name="Normal 2 61 15" xfId="19031"/>
    <cellStyle name="Normal 2 61 15 2" xfId="19032"/>
    <cellStyle name="Normal 2 61 15 3" xfId="19033"/>
    <cellStyle name="Normal 2 61 16" xfId="19034"/>
    <cellStyle name="Normal 2 61 16 2" xfId="19035"/>
    <cellStyle name="Normal 2 61 16 3" xfId="19036"/>
    <cellStyle name="Normal 2 61 17" xfId="19037"/>
    <cellStyle name="Normal 2 61 17 2" xfId="19038"/>
    <cellStyle name="Normal 2 61 17 3" xfId="19039"/>
    <cellStyle name="Normal 2 61 18" xfId="19040"/>
    <cellStyle name="Normal 2 61 18 2" xfId="19041"/>
    <cellStyle name="Normal 2 61 18 3" xfId="19042"/>
    <cellStyle name="Normal 2 61 19" xfId="19043"/>
    <cellStyle name="Normal 2 61 19 2" xfId="19044"/>
    <cellStyle name="Normal 2 61 19 3" xfId="19045"/>
    <cellStyle name="Normal 2 61 2" xfId="19046"/>
    <cellStyle name="Normal 2 61 2 2" xfId="19047"/>
    <cellStyle name="Normal 2 61 2 3" xfId="19048"/>
    <cellStyle name="Normal 2 61 20" xfId="19049"/>
    <cellStyle name="Normal 2 61 20 2" xfId="19050"/>
    <cellStyle name="Normal 2 61 20 3" xfId="19051"/>
    <cellStyle name="Normal 2 61 21" xfId="19052"/>
    <cellStyle name="Normal 2 61 21 2" xfId="19053"/>
    <cellStyle name="Normal 2 61 21 3" xfId="19054"/>
    <cellStyle name="Normal 2 61 22" xfId="19055"/>
    <cellStyle name="Normal 2 61 22 2" xfId="19056"/>
    <cellStyle name="Normal 2 61 22 3" xfId="19057"/>
    <cellStyle name="Normal 2 61 23" xfId="19058"/>
    <cellStyle name="Normal 2 61 23 2" xfId="19059"/>
    <cellStyle name="Normal 2 61 23 3" xfId="19060"/>
    <cellStyle name="Normal 2 61 24" xfId="19061"/>
    <cellStyle name="Normal 2 61 24 2" xfId="19062"/>
    <cellStyle name="Normal 2 61 24 3" xfId="19063"/>
    <cellStyle name="Normal 2 61 25" xfId="19064"/>
    <cellStyle name="Normal 2 61 25 2" xfId="19065"/>
    <cellStyle name="Normal 2 61 25 3" xfId="19066"/>
    <cellStyle name="Normal 2 61 26" xfId="19067"/>
    <cellStyle name="Normal 2 61 26 2" xfId="19068"/>
    <cellStyle name="Normal 2 61 26 3" xfId="19069"/>
    <cellStyle name="Normal 2 61 27" xfId="19070"/>
    <cellStyle name="Normal 2 61 27 2" xfId="19071"/>
    <cellStyle name="Normal 2 61 27 3" xfId="19072"/>
    <cellStyle name="Normal 2 61 28" xfId="19073"/>
    <cellStyle name="Normal 2 61 28 2" xfId="19074"/>
    <cellStyle name="Normal 2 61 28 3" xfId="19075"/>
    <cellStyle name="Normal 2 61 29" xfId="19076"/>
    <cellStyle name="Normal 2 61 29 2" xfId="19077"/>
    <cellStyle name="Normal 2 61 29 3" xfId="19078"/>
    <cellStyle name="Normal 2 61 3" xfId="19079"/>
    <cellStyle name="Normal 2 61 3 2" xfId="19080"/>
    <cellStyle name="Normal 2 61 3 3" xfId="19081"/>
    <cellStyle name="Normal 2 61 30" xfId="19082"/>
    <cellStyle name="Normal 2 61 30 2" xfId="19083"/>
    <cellStyle name="Normal 2 61 30 3" xfId="19084"/>
    <cellStyle name="Normal 2 61 31" xfId="19085"/>
    <cellStyle name="Normal 2 61 31 2" xfId="19086"/>
    <cellStyle name="Normal 2 61 31 3" xfId="19087"/>
    <cellStyle name="Normal 2 61 32" xfId="19088"/>
    <cellStyle name="Normal 2 61 32 2" xfId="19089"/>
    <cellStyle name="Normal 2 61 32 3" xfId="19090"/>
    <cellStyle name="Normal 2 61 33" xfId="19091"/>
    <cellStyle name="Normal 2 61 34" xfId="19092"/>
    <cellStyle name="Normal 2 61 4" xfId="19093"/>
    <cellStyle name="Normal 2 61 4 2" xfId="19094"/>
    <cellStyle name="Normal 2 61 4 3" xfId="19095"/>
    <cellStyle name="Normal 2 61 5" xfId="19096"/>
    <cellStyle name="Normal 2 61 5 2" xfId="19097"/>
    <cellStyle name="Normal 2 61 5 3" xfId="19098"/>
    <cellStyle name="Normal 2 61 6" xfId="19099"/>
    <cellStyle name="Normal 2 61 6 2" xfId="19100"/>
    <cellStyle name="Normal 2 61 6 3" xfId="19101"/>
    <cellStyle name="Normal 2 61 7" xfId="19102"/>
    <cellStyle name="Normal 2 61 7 2" xfId="19103"/>
    <cellStyle name="Normal 2 61 7 3" xfId="19104"/>
    <cellStyle name="Normal 2 61 8" xfId="19105"/>
    <cellStyle name="Normal 2 61 8 2" xfId="19106"/>
    <cellStyle name="Normal 2 61 8 3" xfId="19107"/>
    <cellStyle name="Normal 2 61 9" xfId="19108"/>
    <cellStyle name="Normal 2 61 9 2" xfId="19109"/>
    <cellStyle name="Normal 2 61 9 3" xfId="19110"/>
    <cellStyle name="Normal 2 62" xfId="19111"/>
    <cellStyle name="Normal 2 62 10" xfId="19112"/>
    <cellStyle name="Normal 2 62 10 2" xfId="19113"/>
    <cellStyle name="Normal 2 62 10 3" xfId="19114"/>
    <cellStyle name="Normal 2 62 11" xfId="19115"/>
    <cellStyle name="Normal 2 62 11 2" xfId="19116"/>
    <cellStyle name="Normal 2 62 11 3" xfId="19117"/>
    <cellStyle name="Normal 2 62 12" xfId="19118"/>
    <cellStyle name="Normal 2 62 12 2" xfId="19119"/>
    <cellStyle name="Normal 2 62 12 3" xfId="19120"/>
    <cellStyle name="Normal 2 62 13" xfId="19121"/>
    <cellStyle name="Normal 2 62 13 2" xfId="19122"/>
    <cellStyle name="Normal 2 62 13 3" xfId="19123"/>
    <cellStyle name="Normal 2 62 14" xfId="19124"/>
    <cellStyle name="Normal 2 62 15" xfId="19125"/>
    <cellStyle name="Normal 2 62 16" xfId="19126"/>
    <cellStyle name="Normal 2 62 17" xfId="19127"/>
    <cellStyle name="Normal 2 62 18" xfId="19128"/>
    <cellStyle name="Normal 2 62 19" xfId="19129"/>
    <cellStyle name="Normal 2 62 2" xfId="19130"/>
    <cellStyle name="Normal 2 62 2 10" xfId="19131"/>
    <cellStyle name="Normal 2 62 2 11" xfId="19132"/>
    <cellStyle name="Normal 2 62 2 2" xfId="19133"/>
    <cellStyle name="Normal 2 62 2 3" xfId="19134"/>
    <cellStyle name="Normal 2 62 2 4" xfId="19135"/>
    <cellStyle name="Normal 2 62 2 5" xfId="19136"/>
    <cellStyle name="Normal 2 62 2 6" xfId="19137"/>
    <cellStyle name="Normal 2 62 2 7" xfId="19138"/>
    <cellStyle name="Normal 2 62 2 8" xfId="19139"/>
    <cellStyle name="Normal 2 62 2 9" xfId="19140"/>
    <cellStyle name="Normal 2 62 20" xfId="19141"/>
    <cellStyle name="Normal 2 62 21" xfId="19142"/>
    <cellStyle name="Normal 2 62 22" xfId="19143"/>
    <cellStyle name="Normal 2 62 23" xfId="19144"/>
    <cellStyle name="Normal 2 62 24" xfId="19145"/>
    <cellStyle name="Normal 2 62 25" xfId="19146"/>
    <cellStyle name="Normal 2 62 26" xfId="19147"/>
    <cellStyle name="Normal 2 62 26 2" xfId="19148"/>
    <cellStyle name="Normal 2 62 26 3" xfId="19149"/>
    <cellStyle name="Normal 2 62 27" xfId="19150"/>
    <cellStyle name="Normal 2 62 27 2" xfId="19151"/>
    <cellStyle name="Normal 2 62 27 3" xfId="19152"/>
    <cellStyle name="Normal 2 62 28" xfId="19153"/>
    <cellStyle name="Normal 2 62 28 2" xfId="19154"/>
    <cellStyle name="Normal 2 62 28 3" xfId="19155"/>
    <cellStyle name="Normal 2 62 29" xfId="19156"/>
    <cellStyle name="Normal 2 62 29 2" xfId="19157"/>
    <cellStyle name="Normal 2 62 29 3" xfId="19158"/>
    <cellStyle name="Normal 2 62 3" xfId="19159"/>
    <cellStyle name="Normal 2 62 30" xfId="19160"/>
    <cellStyle name="Normal 2 62 30 2" xfId="19161"/>
    <cellStyle name="Normal 2 62 30 3" xfId="19162"/>
    <cellStyle name="Normal 2 62 31" xfId="19163"/>
    <cellStyle name="Normal 2 62 31 2" xfId="19164"/>
    <cellStyle name="Normal 2 62 31 3" xfId="19165"/>
    <cellStyle name="Normal 2 62 32" xfId="19166"/>
    <cellStyle name="Normal 2 62 32 2" xfId="19167"/>
    <cellStyle name="Normal 2 62 32 3" xfId="19168"/>
    <cellStyle name="Normal 2 62 33" xfId="19169"/>
    <cellStyle name="Normal 2 62 34" xfId="19170"/>
    <cellStyle name="Normal 2 62 4" xfId="19171"/>
    <cellStyle name="Normal 2 62 5" xfId="19172"/>
    <cellStyle name="Normal 2 62 6" xfId="19173"/>
    <cellStyle name="Normal 2 62 7" xfId="19174"/>
    <cellStyle name="Normal 2 62 8" xfId="19175"/>
    <cellStyle name="Normal 2 62 9" xfId="19176"/>
    <cellStyle name="Normal 2 63" xfId="19177"/>
    <cellStyle name="Normal 2 63 10" xfId="19178"/>
    <cellStyle name="Normal 2 63 11" xfId="19179"/>
    <cellStyle name="Normal 2 63 12" xfId="19180"/>
    <cellStyle name="Normal 2 63 13" xfId="19181"/>
    <cellStyle name="Normal 2 63 14" xfId="19182"/>
    <cellStyle name="Normal 2 63 15" xfId="19183"/>
    <cellStyle name="Normal 2 63 16" xfId="19184"/>
    <cellStyle name="Normal 2 63 17" xfId="19185"/>
    <cellStyle name="Normal 2 63 18" xfId="19186"/>
    <cellStyle name="Normal 2 63 19" xfId="19187"/>
    <cellStyle name="Normal 2 63 2" xfId="19188"/>
    <cellStyle name="Normal 2 63 20" xfId="19189"/>
    <cellStyle name="Normal 2 63 21" xfId="19190"/>
    <cellStyle name="Normal 2 63 22" xfId="19191"/>
    <cellStyle name="Normal 2 63 23" xfId="19192"/>
    <cellStyle name="Normal 2 63 24" xfId="19193"/>
    <cellStyle name="Normal 2 63 25" xfId="19194"/>
    <cellStyle name="Normal 2 63 26" xfId="19195"/>
    <cellStyle name="Normal 2 63 27" xfId="19196"/>
    <cellStyle name="Normal 2 63 28" xfId="19197"/>
    <cellStyle name="Normal 2 63 29" xfId="19198"/>
    <cellStyle name="Normal 2 63 3" xfId="19199"/>
    <cellStyle name="Normal 2 63 30" xfId="19200"/>
    <cellStyle name="Normal 2 63 31" xfId="19201"/>
    <cellStyle name="Normal 2 63 32" xfId="19202"/>
    <cellStyle name="Normal 2 63 33" xfId="19203"/>
    <cellStyle name="Normal 2 63 34" xfId="19204"/>
    <cellStyle name="Normal 2 63 4" xfId="19205"/>
    <cellStyle name="Normal 2 63 5" xfId="19206"/>
    <cellStyle name="Normal 2 63 6" xfId="19207"/>
    <cellStyle name="Normal 2 63 7" xfId="19208"/>
    <cellStyle name="Normal 2 63 8" xfId="19209"/>
    <cellStyle name="Normal 2 63 9" xfId="19210"/>
    <cellStyle name="Normal 2 64" xfId="19211"/>
    <cellStyle name="Normal 2 64 10" xfId="19212"/>
    <cellStyle name="Normal 2 64 11" xfId="19213"/>
    <cellStyle name="Normal 2 64 12" xfId="19214"/>
    <cellStyle name="Normal 2 64 13" xfId="19215"/>
    <cellStyle name="Normal 2 64 14" xfId="19216"/>
    <cellStyle name="Normal 2 64 15" xfId="19217"/>
    <cellStyle name="Normal 2 64 16" xfId="19218"/>
    <cellStyle name="Normal 2 64 17" xfId="19219"/>
    <cellStyle name="Normal 2 64 18" xfId="19220"/>
    <cellStyle name="Normal 2 64 19" xfId="19221"/>
    <cellStyle name="Normal 2 64 2" xfId="19222"/>
    <cellStyle name="Normal 2 64 20" xfId="19223"/>
    <cellStyle name="Normal 2 64 21" xfId="19224"/>
    <cellStyle name="Normal 2 64 22" xfId="19225"/>
    <cellStyle name="Normal 2 64 23" xfId="19226"/>
    <cellStyle name="Normal 2 64 24" xfId="19227"/>
    <cellStyle name="Normal 2 64 25" xfId="19228"/>
    <cellStyle name="Normal 2 64 26" xfId="19229"/>
    <cellStyle name="Normal 2 64 27" xfId="19230"/>
    <cellStyle name="Normal 2 64 28" xfId="19231"/>
    <cellStyle name="Normal 2 64 29" xfId="19232"/>
    <cellStyle name="Normal 2 64 3" xfId="19233"/>
    <cellStyle name="Normal 2 64 30" xfId="19234"/>
    <cellStyle name="Normal 2 64 31" xfId="19235"/>
    <cellStyle name="Normal 2 64 32" xfId="19236"/>
    <cellStyle name="Normal 2 64 33" xfId="19237"/>
    <cellStyle name="Normal 2 64 34" xfId="19238"/>
    <cellStyle name="Normal 2 64 4" xfId="19239"/>
    <cellStyle name="Normal 2 64 5" xfId="19240"/>
    <cellStyle name="Normal 2 64 6" xfId="19241"/>
    <cellStyle name="Normal 2 64 7" xfId="19242"/>
    <cellStyle name="Normal 2 64 8" xfId="19243"/>
    <cellStyle name="Normal 2 64 9" xfId="19244"/>
    <cellStyle name="Normal 2 65" xfId="19245"/>
    <cellStyle name="Normal 2 65 10" xfId="19246"/>
    <cellStyle name="Normal 2 65 11" xfId="19247"/>
    <cellStyle name="Normal 2 65 12" xfId="19248"/>
    <cellStyle name="Normal 2 65 13" xfId="19249"/>
    <cellStyle name="Normal 2 65 14" xfId="19250"/>
    <cellStyle name="Normal 2 65 15" xfId="19251"/>
    <cellStyle name="Normal 2 65 16" xfId="19252"/>
    <cellStyle name="Normal 2 65 17" xfId="19253"/>
    <cellStyle name="Normal 2 65 18" xfId="19254"/>
    <cellStyle name="Normal 2 65 19" xfId="19255"/>
    <cellStyle name="Normal 2 65 2" xfId="19256"/>
    <cellStyle name="Normal 2 65 20" xfId="19257"/>
    <cellStyle name="Normal 2 65 21" xfId="19258"/>
    <cellStyle name="Normal 2 65 22" xfId="19259"/>
    <cellStyle name="Normal 2 65 23" xfId="19260"/>
    <cellStyle name="Normal 2 65 24" xfId="19261"/>
    <cellStyle name="Normal 2 65 25" xfId="19262"/>
    <cellStyle name="Normal 2 65 26" xfId="19263"/>
    <cellStyle name="Normal 2 65 27" xfId="19264"/>
    <cellStyle name="Normal 2 65 28" xfId="19265"/>
    <cellStyle name="Normal 2 65 29" xfId="19266"/>
    <cellStyle name="Normal 2 65 3" xfId="19267"/>
    <cellStyle name="Normal 2 65 30" xfId="19268"/>
    <cellStyle name="Normal 2 65 31" xfId="19269"/>
    <cellStyle name="Normal 2 65 32" xfId="19270"/>
    <cellStyle name="Normal 2 65 33" xfId="19271"/>
    <cellStyle name="Normal 2 65 34" xfId="19272"/>
    <cellStyle name="Normal 2 65 4" xfId="19273"/>
    <cellStyle name="Normal 2 65 5" xfId="19274"/>
    <cellStyle name="Normal 2 65 6" xfId="19275"/>
    <cellStyle name="Normal 2 65 7" xfId="19276"/>
    <cellStyle name="Normal 2 65 8" xfId="19277"/>
    <cellStyle name="Normal 2 65 9" xfId="19278"/>
    <cellStyle name="Normal 2 66" xfId="19279"/>
    <cellStyle name="Normal 2 66 10" xfId="19280"/>
    <cellStyle name="Normal 2 66 11" xfId="19281"/>
    <cellStyle name="Normal 2 66 12" xfId="19282"/>
    <cellStyle name="Normal 2 66 13" xfId="19283"/>
    <cellStyle name="Normal 2 66 14" xfId="19284"/>
    <cellStyle name="Normal 2 66 15" xfId="19285"/>
    <cellStyle name="Normal 2 66 16" xfId="19286"/>
    <cellStyle name="Normal 2 66 17" xfId="19287"/>
    <cellStyle name="Normal 2 66 18" xfId="19288"/>
    <cellStyle name="Normal 2 66 19" xfId="19289"/>
    <cellStyle name="Normal 2 66 2" xfId="19290"/>
    <cellStyle name="Normal 2 66 20" xfId="19291"/>
    <cellStyle name="Normal 2 66 21" xfId="19292"/>
    <cellStyle name="Normal 2 66 22" xfId="19293"/>
    <cellStyle name="Normal 2 66 23" xfId="19294"/>
    <cellStyle name="Normal 2 66 24" xfId="19295"/>
    <cellStyle name="Normal 2 66 25" xfId="19296"/>
    <cellStyle name="Normal 2 66 26" xfId="19297"/>
    <cellStyle name="Normal 2 66 27" xfId="19298"/>
    <cellStyle name="Normal 2 66 28" xfId="19299"/>
    <cellStyle name="Normal 2 66 29" xfId="19300"/>
    <cellStyle name="Normal 2 66 3" xfId="19301"/>
    <cellStyle name="Normal 2 66 30" xfId="19302"/>
    <cellStyle name="Normal 2 66 31" xfId="19303"/>
    <cellStyle name="Normal 2 66 32" xfId="19304"/>
    <cellStyle name="Normal 2 66 33" xfId="19305"/>
    <cellStyle name="Normal 2 66 34" xfId="19306"/>
    <cellStyle name="Normal 2 66 4" xfId="19307"/>
    <cellStyle name="Normal 2 66 5" xfId="19308"/>
    <cellStyle name="Normal 2 66 6" xfId="19309"/>
    <cellStyle name="Normal 2 66 7" xfId="19310"/>
    <cellStyle name="Normal 2 66 8" xfId="19311"/>
    <cellStyle name="Normal 2 66 9" xfId="19312"/>
    <cellStyle name="Normal 2 67" xfId="19313"/>
    <cellStyle name="Normal 2 67 10" xfId="19314"/>
    <cellStyle name="Normal 2 67 11" xfId="19315"/>
    <cellStyle name="Normal 2 67 12" xfId="19316"/>
    <cellStyle name="Normal 2 67 13" xfId="19317"/>
    <cellStyle name="Normal 2 67 14" xfId="19318"/>
    <cellStyle name="Normal 2 67 15" xfId="19319"/>
    <cellStyle name="Normal 2 67 16" xfId="19320"/>
    <cellStyle name="Normal 2 67 17" xfId="19321"/>
    <cellStyle name="Normal 2 67 18" xfId="19322"/>
    <cellStyle name="Normal 2 67 19" xfId="19323"/>
    <cellStyle name="Normal 2 67 2" xfId="19324"/>
    <cellStyle name="Normal 2 67 20" xfId="19325"/>
    <cellStyle name="Normal 2 67 21" xfId="19326"/>
    <cellStyle name="Normal 2 67 22" xfId="19327"/>
    <cellStyle name="Normal 2 67 23" xfId="19328"/>
    <cellStyle name="Normal 2 67 24" xfId="19329"/>
    <cellStyle name="Normal 2 67 25" xfId="19330"/>
    <cellStyle name="Normal 2 67 26" xfId="19331"/>
    <cellStyle name="Normal 2 67 27" xfId="19332"/>
    <cellStyle name="Normal 2 67 28" xfId="19333"/>
    <cellStyle name="Normal 2 67 29" xfId="19334"/>
    <cellStyle name="Normal 2 67 3" xfId="19335"/>
    <cellStyle name="Normal 2 67 30" xfId="19336"/>
    <cellStyle name="Normal 2 67 31" xfId="19337"/>
    <cellStyle name="Normal 2 67 32" xfId="19338"/>
    <cellStyle name="Normal 2 67 33" xfId="19339"/>
    <cellStyle name="Normal 2 67 34" xfId="19340"/>
    <cellStyle name="Normal 2 67 4" xfId="19341"/>
    <cellStyle name="Normal 2 67 5" xfId="19342"/>
    <cellStyle name="Normal 2 67 6" xfId="19343"/>
    <cellStyle name="Normal 2 67 7" xfId="19344"/>
    <cellStyle name="Normal 2 67 8" xfId="19345"/>
    <cellStyle name="Normal 2 67 9" xfId="19346"/>
    <cellStyle name="Normal 2 68" xfId="19347"/>
    <cellStyle name="Normal 2 68 10" xfId="19348"/>
    <cellStyle name="Normal 2 68 11" xfId="19349"/>
    <cellStyle name="Normal 2 68 12" xfId="19350"/>
    <cellStyle name="Normal 2 68 13" xfId="19351"/>
    <cellStyle name="Normal 2 68 14" xfId="19352"/>
    <cellStyle name="Normal 2 68 15" xfId="19353"/>
    <cellStyle name="Normal 2 68 16" xfId="19354"/>
    <cellStyle name="Normal 2 68 17" xfId="19355"/>
    <cellStyle name="Normal 2 68 18" xfId="19356"/>
    <cellStyle name="Normal 2 68 19" xfId="19357"/>
    <cellStyle name="Normal 2 68 2" xfId="19358"/>
    <cellStyle name="Normal 2 68 20" xfId="19359"/>
    <cellStyle name="Normal 2 68 21" xfId="19360"/>
    <cellStyle name="Normal 2 68 22" xfId="19361"/>
    <cellStyle name="Normal 2 68 23" xfId="19362"/>
    <cellStyle name="Normal 2 68 24" xfId="19363"/>
    <cellStyle name="Normal 2 68 25" xfId="19364"/>
    <cellStyle name="Normal 2 68 26" xfId="19365"/>
    <cellStyle name="Normal 2 68 27" xfId="19366"/>
    <cellStyle name="Normal 2 68 28" xfId="19367"/>
    <cellStyle name="Normal 2 68 29" xfId="19368"/>
    <cellStyle name="Normal 2 68 3" xfId="19369"/>
    <cellStyle name="Normal 2 68 30" xfId="19370"/>
    <cellStyle name="Normal 2 68 31" xfId="19371"/>
    <cellStyle name="Normal 2 68 32" xfId="19372"/>
    <cellStyle name="Normal 2 68 33" xfId="19373"/>
    <cellStyle name="Normal 2 68 34" xfId="19374"/>
    <cellStyle name="Normal 2 68 4" xfId="19375"/>
    <cellStyle name="Normal 2 68 5" xfId="19376"/>
    <cellStyle name="Normal 2 68 6" xfId="19377"/>
    <cellStyle name="Normal 2 68 7" xfId="19378"/>
    <cellStyle name="Normal 2 68 8" xfId="19379"/>
    <cellStyle name="Normal 2 68 9" xfId="19380"/>
    <cellStyle name="Normal 2 69" xfId="19381"/>
    <cellStyle name="Normal 2 69 10" xfId="19382"/>
    <cellStyle name="Normal 2 69 11" xfId="19383"/>
    <cellStyle name="Normal 2 69 12" xfId="19384"/>
    <cellStyle name="Normal 2 69 13" xfId="19385"/>
    <cellStyle name="Normal 2 69 14" xfId="19386"/>
    <cellStyle name="Normal 2 69 15" xfId="19387"/>
    <cellStyle name="Normal 2 69 16" xfId="19388"/>
    <cellStyle name="Normal 2 69 17" xfId="19389"/>
    <cellStyle name="Normal 2 69 18" xfId="19390"/>
    <cellStyle name="Normal 2 69 19" xfId="19391"/>
    <cellStyle name="Normal 2 69 2" xfId="19392"/>
    <cellStyle name="Normal 2 69 20" xfId="19393"/>
    <cellStyle name="Normal 2 69 21" xfId="19394"/>
    <cellStyle name="Normal 2 69 22" xfId="19395"/>
    <cellStyle name="Normal 2 69 23" xfId="19396"/>
    <cellStyle name="Normal 2 69 24" xfId="19397"/>
    <cellStyle name="Normal 2 69 25" xfId="19398"/>
    <cellStyle name="Normal 2 69 26" xfId="19399"/>
    <cellStyle name="Normal 2 69 27" xfId="19400"/>
    <cellStyle name="Normal 2 69 28" xfId="19401"/>
    <cellStyle name="Normal 2 69 29" xfId="19402"/>
    <cellStyle name="Normal 2 69 3" xfId="19403"/>
    <cellStyle name="Normal 2 69 30" xfId="19404"/>
    <cellStyle name="Normal 2 69 31" xfId="19405"/>
    <cellStyle name="Normal 2 69 32" xfId="19406"/>
    <cellStyle name="Normal 2 69 33" xfId="19407"/>
    <cellStyle name="Normal 2 69 34" xfId="19408"/>
    <cellStyle name="Normal 2 69 4" xfId="19409"/>
    <cellStyle name="Normal 2 69 5" xfId="19410"/>
    <cellStyle name="Normal 2 69 6" xfId="19411"/>
    <cellStyle name="Normal 2 69 7" xfId="19412"/>
    <cellStyle name="Normal 2 69 8" xfId="19413"/>
    <cellStyle name="Normal 2 69 9" xfId="19414"/>
    <cellStyle name="Normal 2 7" xfId="19415"/>
    <cellStyle name="Normal 2 7 10" xfId="19416"/>
    <cellStyle name="Normal 2 7 11" xfId="19417"/>
    <cellStyle name="Normal 2 7 12" xfId="19418"/>
    <cellStyle name="Normal 2 7 13" xfId="19419"/>
    <cellStyle name="Normal 2 7 14" xfId="19420"/>
    <cellStyle name="Normal 2 7 15" xfId="19421"/>
    <cellStyle name="Normal 2 7 16" xfId="19422"/>
    <cellStyle name="Normal 2 7 17" xfId="19423"/>
    <cellStyle name="Normal 2 7 18" xfId="19424"/>
    <cellStyle name="Normal 2 7 19" xfId="19425"/>
    <cellStyle name="Normal 2 7 2" xfId="19426"/>
    <cellStyle name="Normal 2 7 20" xfId="19427"/>
    <cellStyle name="Normal 2 7 21" xfId="19428"/>
    <cellStyle name="Normal 2 7 22" xfId="19429"/>
    <cellStyle name="Normal 2 7 23" xfId="19430"/>
    <cellStyle name="Normal 2 7 24" xfId="19431"/>
    <cellStyle name="Normal 2 7 25" xfId="19432"/>
    <cellStyle name="Normal 2 7 26" xfId="19433"/>
    <cellStyle name="Normal 2 7 27" xfId="19434"/>
    <cellStyle name="Normal 2 7 28" xfId="19435"/>
    <cellStyle name="Normal 2 7 29" xfId="19436"/>
    <cellStyle name="Normal 2 7 3" xfId="19437"/>
    <cellStyle name="Normal 2 7 30" xfId="19438"/>
    <cellStyle name="Normal 2 7 31" xfId="19439"/>
    <cellStyle name="Normal 2 7 32" xfId="19440"/>
    <cellStyle name="Normal 2 7 33" xfId="19441"/>
    <cellStyle name="Normal 2 7 34" xfId="19442"/>
    <cellStyle name="Normal 2 7 34 2" xfId="19443"/>
    <cellStyle name="Normal 2 7 34 3" xfId="19444"/>
    <cellStyle name="Normal 2 7 35" xfId="19445"/>
    <cellStyle name="Normal 2 7 35 2" xfId="19446"/>
    <cellStyle name="Normal 2 7 35 3" xfId="19447"/>
    <cellStyle name="Normal 2 7 36" xfId="19448"/>
    <cellStyle name="Normal 2 7 36 2" xfId="19449"/>
    <cellStyle name="Normal 2 7 36 3" xfId="19450"/>
    <cellStyle name="Normal 2 7 37" xfId="19451"/>
    <cellStyle name="Normal 2 7 37 2" xfId="19452"/>
    <cellStyle name="Normal 2 7 37 3" xfId="19453"/>
    <cellStyle name="Normal 2 7 38" xfId="19454"/>
    <cellStyle name="Normal 2 7 38 2" xfId="19455"/>
    <cellStyle name="Normal 2 7 38 3" xfId="19456"/>
    <cellStyle name="Normal 2 7 4" xfId="19457"/>
    <cellStyle name="Normal 2 7 5" xfId="19458"/>
    <cellStyle name="Normal 2 7 6" xfId="19459"/>
    <cellStyle name="Normal 2 7 7" xfId="19460"/>
    <cellStyle name="Normal 2 7 8" xfId="19461"/>
    <cellStyle name="Normal 2 7 8 2" xfId="19462"/>
    <cellStyle name="Normal 2 7 8 3" xfId="19463"/>
    <cellStyle name="Normal 2 7 8 4" xfId="19464"/>
    <cellStyle name="Normal 2 7 8 5" xfId="19465"/>
    <cellStyle name="Normal 2 7 8 6" xfId="19466"/>
    <cellStyle name="Normal 2 7 8 7" xfId="19467"/>
    <cellStyle name="Normal 2 7 8 8" xfId="19468"/>
    <cellStyle name="Normal 2 7 8 9" xfId="19469"/>
    <cellStyle name="Normal 2 7 9" xfId="19470"/>
    <cellStyle name="Normal 2 70" xfId="19471"/>
    <cellStyle name="Normal 2 70 10" xfId="19472"/>
    <cellStyle name="Normal 2 70 11" xfId="19473"/>
    <cellStyle name="Normal 2 70 12" xfId="19474"/>
    <cellStyle name="Normal 2 70 13" xfId="19475"/>
    <cellStyle name="Normal 2 70 14" xfId="19476"/>
    <cellStyle name="Normal 2 70 15" xfId="19477"/>
    <cellStyle name="Normal 2 70 16" xfId="19478"/>
    <cellStyle name="Normal 2 70 17" xfId="19479"/>
    <cellStyle name="Normal 2 70 18" xfId="19480"/>
    <cellStyle name="Normal 2 70 19" xfId="19481"/>
    <cellStyle name="Normal 2 70 2" xfId="19482"/>
    <cellStyle name="Normal 2 70 20" xfId="19483"/>
    <cellStyle name="Normal 2 70 21" xfId="19484"/>
    <cellStyle name="Normal 2 70 22" xfId="19485"/>
    <cellStyle name="Normal 2 70 23" xfId="19486"/>
    <cellStyle name="Normal 2 70 24" xfId="19487"/>
    <cellStyle name="Normal 2 70 25" xfId="19488"/>
    <cellStyle name="Normal 2 70 26" xfId="19489"/>
    <cellStyle name="Normal 2 70 27" xfId="19490"/>
    <cellStyle name="Normal 2 70 28" xfId="19491"/>
    <cellStyle name="Normal 2 70 29" xfId="19492"/>
    <cellStyle name="Normal 2 70 3" xfId="19493"/>
    <cellStyle name="Normal 2 70 30" xfId="19494"/>
    <cellStyle name="Normal 2 70 31" xfId="19495"/>
    <cellStyle name="Normal 2 70 32" xfId="19496"/>
    <cellStyle name="Normal 2 70 33" xfId="19497"/>
    <cellStyle name="Normal 2 70 34" xfId="19498"/>
    <cellStyle name="Normal 2 70 4" xfId="19499"/>
    <cellStyle name="Normal 2 70 5" xfId="19500"/>
    <cellStyle name="Normal 2 70 6" xfId="19501"/>
    <cellStyle name="Normal 2 70 7" xfId="19502"/>
    <cellStyle name="Normal 2 70 8" xfId="19503"/>
    <cellStyle name="Normal 2 70 9" xfId="19504"/>
    <cellStyle name="Normal 2 71" xfId="19505"/>
    <cellStyle name="Normal 2 71 10" xfId="19506"/>
    <cellStyle name="Normal 2 71 11" xfId="19507"/>
    <cellStyle name="Normal 2 71 12" xfId="19508"/>
    <cellStyle name="Normal 2 71 13" xfId="19509"/>
    <cellStyle name="Normal 2 71 14" xfId="19510"/>
    <cellStyle name="Normal 2 71 15" xfId="19511"/>
    <cellStyle name="Normal 2 71 16" xfId="19512"/>
    <cellStyle name="Normal 2 71 17" xfId="19513"/>
    <cellStyle name="Normal 2 71 18" xfId="19514"/>
    <cellStyle name="Normal 2 71 19" xfId="19515"/>
    <cellStyle name="Normal 2 71 2" xfId="19516"/>
    <cellStyle name="Normal 2 71 20" xfId="19517"/>
    <cellStyle name="Normal 2 71 21" xfId="19518"/>
    <cellStyle name="Normal 2 71 22" xfId="19519"/>
    <cellStyle name="Normal 2 71 23" xfId="19520"/>
    <cellStyle name="Normal 2 71 24" xfId="19521"/>
    <cellStyle name="Normal 2 71 25" xfId="19522"/>
    <cellStyle name="Normal 2 71 26" xfId="19523"/>
    <cellStyle name="Normal 2 71 27" xfId="19524"/>
    <cellStyle name="Normal 2 71 28" xfId="19525"/>
    <cellStyle name="Normal 2 71 29" xfId="19526"/>
    <cellStyle name="Normal 2 71 3" xfId="19527"/>
    <cellStyle name="Normal 2 71 30" xfId="19528"/>
    <cellStyle name="Normal 2 71 31" xfId="19529"/>
    <cellStyle name="Normal 2 71 32" xfId="19530"/>
    <cellStyle name="Normal 2 71 33" xfId="19531"/>
    <cellStyle name="Normal 2 71 34" xfId="19532"/>
    <cellStyle name="Normal 2 71 4" xfId="19533"/>
    <cellStyle name="Normal 2 71 5" xfId="19534"/>
    <cellStyle name="Normal 2 71 6" xfId="19535"/>
    <cellStyle name="Normal 2 71 7" xfId="19536"/>
    <cellStyle name="Normal 2 71 8" xfId="19537"/>
    <cellStyle name="Normal 2 71 9" xfId="19538"/>
    <cellStyle name="Normal 2 72" xfId="19539"/>
    <cellStyle name="Normal 2 72 10" xfId="19540"/>
    <cellStyle name="Normal 2 72 11" xfId="19541"/>
    <cellStyle name="Normal 2 72 12" xfId="19542"/>
    <cellStyle name="Normal 2 72 13" xfId="19543"/>
    <cellStyle name="Normal 2 72 14" xfId="19544"/>
    <cellStyle name="Normal 2 72 15" xfId="19545"/>
    <cellStyle name="Normal 2 72 16" xfId="19546"/>
    <cellStyle name="Normal 2 72 17" xfId="19547"/>
    <cellStyle name="Normal 2 72 18" xfId="19548"/>
    <cellStyle name="Normal 2 72 19" xfId="19549"/>
    <cellStyle name="Normal 2 72 2" xfId="19550"/>
    <cellStyle name="Normal 2 72 20" xfId="19551"/>
    <cellStyle name="Normal 2 72 21" xfId="19552"/>
    <cellStyle name="Normal 2 72 22" xfId="19553"/>
    <cellStyle name="Normal 2 72 23" xfId="19554"/>
    <cellStyle name="Normal 2 72 24" xfId="19555"/>
    <cellStyle name="Normal 2 72 25" xfId="19556"/>
    <cellStyle name="Normal 2 72 26" xfId="19557"/>
    <cellStyle name="Normal 2 72 27" xfId="19558"/>
    <cellStyle name="Normal 2 72 28" xfId="19559"/>
    <cellStyle name="Normal 2 72 29" xfId="19560"/>
    <cellStyle name="Normal 2 72 3" xfId="19561"/>
    <cellStyle name="Normal 2 72 30" xfId="19562"/>
    <cellStyle name="Normal 2 72 31" xfId="19563"/>
    <cellStyle name="Normal 2 72 32" xfId="19564"/>
    <cellStyle name="Normal 2 72 33" xfId="19565"/>
    <cellStyle name="Normal 2 72 34" xfId="19566"/>
    <cellStyle name="Normal 2 72 4" xfId="19567"/>
    <cellStyle name="Normal 2 72 5" xfId="19568"/>
    <cellStyle name="Normal 2 72 6" xfId="19569"/>
    <cellStyle name="Normal 2 72 7" xfId="19570"/>
    <cellStyle name="Normal 2 72 8" xfId="19571"/>
    <cellStyle name="Normal 2 72 9" xfId="19572"/>
    <cellStyle name="Normal 2 73" xfId="19573"/>
    <cellStyle name="Normal 2 74" xfId="19574"/>
    <cellStyle name="Normal 2 75" xfId="19575"/>
    <cellStyle name="Normal 2 76" xfId="19576"/>
    <cellStyle name="Normal 2 77" xfId="19577"/>
    <cellStyle name="Normal 2 78" xfId="19578"/>
    <cellStyle name="Normal 2 79" xfId="19579"/>
    <cellStyle name="Normal 2 8" xfId="19580"/>
    <cellStyle name="Normal 2 8 10" xfId="19581"/>
    <cellStyle name="Normal 2 8 11" xfId="19582"/>
    <cellStyle name="Normal 2 8 12" xfId="19583"/>
    <cellStyle name="Normal 2 8 13" xfId="19584"/>
    <cellStyle name="Normal 2 8 14" xfId="19585"/>
    <cellStyle name="Normal 2 8 15" xfId="19586"/>
    <cellStyle name="Normal 2 8 16" xfId="19587"/>
    <cellStyle name="Normal 2 8 17" xfId="19588"/>
    <cellStyle name="Normal 2 8 18" xfId="19589"/>
    <cellStyle name="Normal 2 8 19" xfId="19590"/>
    <cellStyle name="Normal 2 8 2" xfId="19591"/>
    <cellStyle name="Normal 2 8 2 2" xfId="19592"/>
    <cellStyle name="Normal 2 8 2 3" xfId="19593"/>
    <cellStyle name="Normal 2 8 2 4" xfId="19594"/>
    <cellStyle name="Normal 2 8 2 5" xfId="19595"/>
    <cellStyle name="Normal 2 8 2 6" xfId="19596"/>
    <cellStyle name="Normal 2 8 2 7" xfId="19597"/>
    <cellStyle name="Normal 2 8 2 8" xfId="19598"/>
    <cellStyle name="Normal 2 8 2 9" xfId="19599"/>
    <cellStyle name="Normal 2 8 20" xfId="19600"/>
    <cellStyle name="Normal 2 8 21" xfId="19601"/>
    <cellStyle name="Normal 2 8 22" xfId="19602"/>
    <cellStyle name="Normal 2 8 23" xfId="19603"/>
    <cellStyle name="Normal 2 8 24" xfId="19604"/>
    <cellStyle name="Normal 2 8 25" xfId="19605"/>
    <cellStyle name="Normal 2 8 26" xfId="19606"/>
    <cellStyle name="Normal 2 8 27" xfId="19607"/>
    <cellStyle name="Normal 2 8 28" xfId="19608"/>
    <cellStyle name="Normal 2 8 29" xfId="19609"/>
    <cellStyle name="Normal 2 8 3" xfId="19610"/>
    <cellStyle name="Normal 2 8 30" xfId="19611"/>
    <cellStyle name="Normal 2 8 31" xfId="19612"/>
    <cellStyle name="Normal 2 8 32" xfId="19613"/>
    <cellStyle name="Normal 2 8 33" xfId="19614"/>
    <cellStyle name="Normal 2 8 34" xfId="19615"/>
    <cellStyle name="Normal 2 8 34 2" xfId="19616"/>
    <cellStyle name="Normal 2 8 34 3" xfId="19617"/>
    <cellStyle name="Normal 2 8 35" xfId="19618"/>
    <cellStyle name="Normal 2 8 35 2" xfId="19619"/>
    <cellStyle name="Normal 2 8 35 3" xfId="19620"/>
    <cellStyle name="Normal 2 8 36" xfId="19621"/>
    <cellStyle name="Normal 2 8 36 2" xfId="19622"/>
    <cellStyle name="Normal 2 8 36 3" xfId="19623"/>
    <cellStyle name="Normal 2 8 37" xfId="19624"/>
    <cellStyle name="Normal 2 8 37 2" xfId="19625"/>
    <cellStyle name="Normal 2 8 37 3" xfId="19626"/>
    <cellStyle name="Normal 2 8 38" xfId="19627"/>
    <cellStyle name="Normal 2 8 38 2" xfId="19628"/>
    <cellStyle name="Normal 2 8 38 3" xfId="19629"/>
    <cellStyle name="Normal 2 8 39" xfId="19630"/>
    <cellStyle name="Normal 2 8 4" xfId="19631"/>
    <cellStyle name="Normal 2 8 5" xfId="19632"/>
    <cellStyle name="Normal 2 8 6" xfId="19633"/>
    <cellStyle name="Normal 2 8 7" xfId="19634"/>
    <cellStyle name="Normal 2 8 8" xfId="19635"/>
    <cellStyle name="Normal 2 8 9" xfId="19636"/>
    <cellStyle name="Normal 2 80" xfId="19637"/>
    <cellStyle name="Normal 2 81" xfId="19638"/>
    <cellStyle name="Normal 2 82" xfId="19639"/>
    <cellStyle name="Normal 2 83" xfId="19640"/>
    <cellStyle name="Normal 2 84" xfId="19641"/>
    <cellStyle name="Normal 2 85" xfId="19642"/>
    <cellStyle name="Normal 2 86" xfId="19643"/>
    <cellStyle name="Normal 2 87" xfId="19644"/>
    <cellStyle name="Normal 2 88" xfId="19645"/>
    <cellStyle name="Normal 2 89" xfId="19646"/>
    <cellStyle name="Normal 2 9" xfId="19647"/>
    <cellStyle name="Normal 2 9 10" xfId="19648"/>
    <cellStyle name="Normal 2 9 11" xfId="19649"/>
    <cellStyle name="Normal 2 9 12" xfId="19650"/>
    <cellStyle name="Normal 2 9 13" xfId="19651"/>
    <cellStyle name="Normal 2 9 14" xfId="19652"/>
    <cellStyle name="Normal 2 9 15" xfId="19653"/>
    <cellStyle name="Normal 2 9 16" xfId="19654"/>
    <cellStyle name="Normal 2 9 17" xfId="19655"/>
    <cellStyle name="Normal 2 9 18" xfId="19656"/>
    <cellStyle name="Normal 2 9 19" xfId="19657"/>
    <cellStyle name="Normal 2 9 2" xfId="19658"/>
    <cellStyle name="Normal 2 9 2 2" xfId="19659"/>
    <cellStyle name="Normal 2 9 2 3" xfId="19660"/>
    <cellStyle name="Normal 2 9 2 4" xfId="19661"/>
    <cellStyle name="Normal 2 9 2 5" xfId="19662"/>
    <cellStyle name="Normal 2 9 2 6" xfId="19663"/>
    <cellStyle name="Normal 2 9 2 7" xfId="19664"/>
    <cellStyle name="Normal 2 9 2 8" xfId="19665"/>
    <cellStyle name="Normal 2 9 2 9" xfId="19666"/>
    <cellStyle name="Normal 2 9 20" xfId="19667"/>
    <cellStyle name="Normal 2 9 21" xfId="19668"/>
    <cellStyle name="Normal 2 9 22" xfId="19669"/>
    <cellStyle name="Normal 2 9 23" xfId="19670"/>
    <cellStyle name="Normal 2 9 24" xfId="19671"/>
    <cellStyle name="Normal 2 9 25" xfId="19672"/>
    <cellStyle name="Normal 2 9 26" xfId="19673"/>
    <cellStyle name="Normal 2 9 27" xfId="19674"/>
    <cellStyle name="Normal 2 9 28" xfId="19675"/>
    <cellStyle name="Normal 2 9 29" xfId="19676"/>
    <cellStyle name="Normal 2 9 3" xfId="19677"/>
    <cellStyle name="Normal 2 9 30" xfId="19678"/>
    <cellStyle name="Normal 2 9 31" xfId="19679"/>
    <cellStyle name="Normal 2 9 32" xfId="19680"/>
    <cellStyle name="Normal 2 9 33" xfId="19681"/>
    <cellStyle name="Normal 2 9 34" xfId="19682"/>
    <cellStyle name="Normal 2 9 34 2" xfId="19683"/>
    <cellStyle name="Normal 2 9 34 3" xfId="19684"/>
    <cellStyle name="Normal 2 9 35" xfId="19685"/>
    <cellStyle name="Normal 2 9 35 2" xfId="19686"/>
    <cellStyle name="Normal 2 9 35 3" xfId="19687"/>
    <cellStyle name="Normal 2 9 36" xfId="19688"/>
    <cellStyle name="Normal 2 9 36 2" xfId="19689"/>
    <cellStyle name="Normal 2 9 36 3" xfId="19690"/>
    <cellStyle name="Normal 2 9 37" xfId="19691"/>
    <cellStyle name="Normal 2 9 37 2" xfId="19692"/>
    <cellStyle name="Normal 2 9 37 3" xfId="19693"/>
    <cellStyle name="Normal 2 9 38" xfId="19694"/>
    <cellStyle name="Normal 2 9 38 2" xfId="19695"/>
    <cellStyle name="Normal 2 9 38 3" xfId="19696"/>
    <cellStyle name="Normal 2 9 4" xfId="19697"/>
    <cellStyle name="Normal 2 9 5" xfId="19698"/>
    <cellStyle name="Normal 2 9 6" xfId="19699"/>
    <cellStyle name="Normal 2 9 7" xfId="19700"/>
    <cellStyle name="Normal 2 9 8" xfId="19701"/>
    <cellStyle name="Normal 2 9 9" xfId="19702"/>
    <cellStyle name="Normal 2 90" xfId="19703"/>
    <cellStyle name="Normal 2 91" xfId="19704"/>
    <cellStyle name="Normal 2 92" xfId="19705"/>
    <cellStyle name="Normal 2 93" xfId="19706"/>
    <cellStyle name="Normal 2 94" xfId="19707"/>
    <cellStyle name="Normal 2 95" xfId="19708"/>
    <cellStyle name="Normal 2 96" xfId="19709"/>
    <cellStyle name="Normal 2 97" xfId="19710"/>
    <cellStyle name="Normal 2 98" xfId="19711"/>
    <cellStyle name="Normal 2 99" xfId="19712"/>
    <cellStyle name="Normal 2_Data" xfId="30352"/>
    <cellStyle name="Normal 20" xfId="19713"/>
    <cellStyle name="Normal 21" xfId="19714"/>
    <cellStyle name="Normal 21 10" xfId="19715"/>
    <cellStyle name="Normal 21 11" xfId="19716"/>
    <cellStyle name="Normal 21 12" xfId="19717"/>
    <cellStyle name="Normal 21 2" xfId="19718"/>
    <cellStyle name="Normal 21 3" xfId="19719"/>
    <cellStyle name="Normal 21 4" xfId="19720"/>
    <cellStyle name="Normal 21 5" xfId="19721"/>
    <cellStyle name="Normal 21 6" xfId="19722"/>
    <cellStyle name="Normal 21 7" xfId="19723"/>
    <cellStyle name="Normal 21 8" xfId="19724"/>
    <cellStyle name="Normal 21 9" xfId="19725"/>
    <cellStyle name="Normal 22" xfId="19726"/>
    <cellStyle name="Normal 22 10" xfId="19727"/>
    <cellStyle name="Normal 22 11" xfId="19728"/>
    <cellStyle name="Normal 22 12" xfId="19729"/>
    <cellStyle name="Normal 22 2" xfId="19730"/>
    <cellStyle name="Normal 22 3" xfId="19731"/>
    <cellStyle name="Normal 22 4" xfId="19732"/>
    <cellStyle name="Normal 22 5" xfId="19733"/>
    <cellStyle name="Normal 22 6" xfId="19734"/>
    <cellStyle name="Normal 22 7" xfId="19735"/>
    <cellStyle name="Normal 22 8" xfId="19736"/>
    <cellStyle name="Normal 22 9" xfId="19737"/>
    <cellStyle name="Normal 23" xfId="19738"/>
    <cellStyle name="Normal 23 10" xfId="19739"/>
    <cellStyle name="Normal 23 11" xfId="19740"/>
    <cellStyle name="Normal 23 12" xfId="19741"/>
    <cellStyle name="Normal 23 2" xfId="19742"/>
    <cellStyle name="Normal 23 3" xfId="19743"/>
    <cellStyle name="Normal 23 4" xfId="19744"/>
    <cellStyle name="Normal 23 5" xfId="19745"/>
    <cellStyle name="Normal 23 6" xfId="19746"/>
    <cellStyle name="Normal 23 7" xfId="19747"/>
    <cellStyle name="Normal 23 8" xfId="19748"/>
    <cellStyle name="Normal 23 9" xfId="19749"/>
    <cellStyle name="Normal 24" xfId="19750"/>
    <cellStyle name="Normal 24 10" xfId="19751"/>
    <cellStyle name="Normal 24 11" xfId="19752"/>
    <cellStyle name="Normal 24 12" xfId="19753"/>
    <cellStyle name="Normal 24 2" xfId="19754"/>
    <cellStyle name="Normal 24 3" xfId="19755"/>
    <cellStyle name="Normal 24 4" xfId="19756"/>
    <cellStyle name="Normal 24 5" xfId="19757"/>
    <cellStyle name="Normal 24 6" xfId="19758"/>
    <cellStyle name="Normal 24 7" xfId="19759"/>
    <cellStyle name="Normal 24 8" xfId="19760"/>
    <cellStyle name="Normal 24 9" xfId="19761"/>
    <cellStyle name="Normal 25" xfId="19762"/>
    <cellStyle name="Normal 25 10" xfId="19763"/>
    <cellStyle name="Normal 25 11" xfId="19764"/>
    <cellStyle name="Normal 25 12" xfId="19765"/>
    <cellStyle name="Normal 25 2" xfId="19766"/>
    <cellStyle name="Normal 25 3" xfId="19767"/>
    <cellStyle name="Normal 25 4" xfId="19768"/>
    <cellStyle name="Normal 25 5" xfId="19769"/>
    <cellStyle name="Normal 25 6" xfId="19770"/>
    <cellStyle name="Normal 25 7" xfId="19771"/>
    <cellStyle name="Normal 25 8" xfId="19772"/>
    <cellStyle name="Normal 25 9" xfId="19773"/>
    <cellStyle name="Normal 26" xfId="19774"/>
    <cellStyle name="Normal 26 10" xfId="19775"/>
    <cellStyle name="Normal 26 11" xfId="19776"/>
    <cellStyle name="Normal 26 12" xfId="19777"/>
    <cellStyle name="Normal 26 2" xfId="19778"/>
    <cellStyle name="Normal 26 3" xfId="19779"/>
    <cellStyle name="Normal 26 4" xfId="19780"/>
    <cellStyle name="Normal 26 5" xfId="19781"/>
    <cellStyle name="Normal 26 6" xfId="19782"/>
    <cellStyle name="Normal 26 7" xfId="19783"/>
    <cellStyle name="Normal 26 8" xfId="19784"/>
    <cellStyle name="Normal 26 9" xfId="19785"/>
    <cellStyle name="Normal 27" xfId="19786"/>
    <cellStyle name="Normal 27 10" xfId="19787"/>
    <cellStyle name="Normal 27 11" xfId="19788"/>
    <cellStyle name="Normal 27 12" xfId="19789"/>
    <cellStyle name="Normal 27 2" xfId="19790"/>
    <cellStyle name="Normal 27 3" xfId="19791"/>
    <cellStyle name="Normal 27 4" xfId="19792"/>
    <cellStyle name="Normal 27 5" xfId="19793"/>
    <cellStyle name="Normal 27 6" xfId="19794"/>
    <cellStyle name="Normal 27 7" xfId="19795"/>
    <cellStyle name="Normal 27 8" xfId="19796"/>
    <cellStyle name="Normal 27 9" xfId="19797"/>
    <cellStyle name="Normal 28" xfId="19798"/>
    <cellStyle name="Normal 28 10" xfId="19799"/>
    <cellStyle name="Normal 28 11" xfId="19800"/>
    <cellStyle name="Normal 28 12" xfId="19801"/>
    <cellStyle name="Normal 28 2" xfId="19802"/>
    <cellStyle name="Normal 28 3" xfId="19803"/>
    <cellStyle name="Normal 28 4" xfId="19804"/>
    <cellStyle name="Normal 28 5" xfId="19805"/>
    <cellStyle name="Normal 28 6" xfId="19806"/>
    <cellStyle name="Normal 28 7" xfId="19807"/>
    <cellStyle name="Normal 28 8" xfId="19808"/>
    <cellStyle name="Normal 28 9" xfId="19809"/>
    <cellStyle name="Normal 29" xfId="19810"/>
    <cellStyle name="Normal 29 10" xfId="19811"/>
    <cellStyle name="Normal 29 11" xfId="19812"/>
    <cellStyle name="Normal 29 12" xfId="19813"/>
    <cellStyle name="Normal 29 2" xfId="19814"/>
    <cellStyle name="Normal 29 3" xfId="19815"/>
    <cellStyle name="Normal 29 4" xfId="19816"/>
    <cellStyle name="Normal 29 5" xfId="19817"/>
    <cellStyle name="Normal 29 6" xfId="19818"/>
    <cellStyle name="Normal 29 7" xfId="19819"/>
    <cellStyle name="Normal 29 8" xfId="19820"/>
    <cellStyle name="Normal 29 9" xfId="19821"/>
    <cellStyle name="Normal 3" xfId="90"/>
    <cellStyle name="Normal 3 10" xfId="19822"/>
    <cellStyle name="Normal 3 10 2" xfId="19823"/>
    <cellStyle name="Normal 3 10 3" xfId="19824"/>
    <cellStyle name="Normal 3 10 4" xfId="19825"/>
    <cellStyle name="Normal 3 11" xfId="19826"/>
    <cellStyle name="Normal 3 12" xfId="19827"/>
    <cellStyle name="Normal 3 13" xfId="19828"/>
    <cellStyle name="Normal 3 14" xfId="19829"/>
    <cellStyle name="Normal 3 15" xfId="19830"/>
    <cellStyle name="Normal 3 15 2" xfId="19831"/>
    <cellStyle name="Normal 3 15 3" xfId="19832"/>
    <cellStyle name="Normal 3 15 4" xfId="19833"/>
    <cellStyle name="Normal 3 15 5" xfId="19834"/>
    <cellStyle name="Normal 3 15 6" xfId="19835"/>
    <cellStyle name="Normal 3 15 7" xfId="19836"/>
    <cellStyle name="Normal 3 15 8" xfId="19837"/>
    <cellStyle name="Normal 3 15 9" xfId="19838"/>
    <cellStyle name="Normal 3 16" xfId="19839"/>
    <cellStyle name="Normal 3 17" xfId="19840"/>
    <cellStyle name="Normal 3 18" xfId="19841"/>
    <cellStyle name="Normal 3 19" xfId="19842"/>
    <cellStyle name="Normal 3 2" xfId="19843"/>
    <cellStyle name="Normal 3 2 2" xfId="19844"/>
    <cellStyle name="Normal 3 2 2 10" xfId="19845"/>
    <cellStyle name="Normal 3 2 2 11" xfId="19846"/>
    <cellStyle name="Normal 3 2 2 11 2" xfId="19847"/>
    <cellStyle name="Normal 3 2 2 11 3" xfId="19848"/>
    <cellStyle name="Normal 3 2 2 12" xfId="19849"/>
    <cellStyle name="Normal 3 2 2 12 2" xfId="19850"/>
    <cellStyle name="Normal 3 2 2 12 3" xfId="19851"/>
    <cellStyle name="Normal 3 2 2 13" xfId="19852"/>
    <cellStyle name="Normal 3 2 2 13 2" xfId="19853"/>
    <cellStyle name="Normal 3 2 2 13 3" xfId="19854"/>
    <cellStyle name="Normal 3 2 2 14" xfId="19855"/>
    <cellStyle name="Normal 3 2 2 14 2" xfId="19856"/>
    <cellStyle name="Normal 3 2 2 14 3" xfId="19857"/>
    <cellStyle name="Normal 3 2 2 15" xfId="19858"/>
    <cellStyle name="Normal 3 2 2 15 2" xfId="19859"/>
    <cellStyle name="Normal 3 2 2 15 3" xfId="19860"/>
    <cellStyle name="Normal 3 2 2 16" xfId="19861"/>
    <cellStyle name="Normal 3 2 2 16 2" xfId="19862"/>
    <cellStyle name="Normal 3 2 2 16 3" xfId="19863"/>
    <cellStyle name="Normal 3 2 2 17" xfId="19864"/>
    <cellStyle name="Normal 3 2 2 18" xfId="19865"/>
    <cellStyle name="Normal 3 2 2 19" xfId="30355"/>
    <cellStyle name="Normal 3 2 2 2" xfId="19866"/>
    <cellStyle name="Normal 3 2 2 2 2" xfId="19867"/>
    <cellStyle name="Normal 3 2 2 2 2 2" xfId="30358"/>
    <cellStyle name="Normal 3 2 2 2 2 2 2" xfId="30359"/>
    <cellStyle name="Normal 3 2 2 2 2 2 2 2" xfId="30360"/>
    <cellStyle name="Normal 3 2 2 2 2 2 2 2 2" xfId="30361"/>
    <cellStyle name="Normal 3 2 2 2 2 3" xfId="30357"/>
    <cellStyle name="Normal 3 2 2 2 3" xfId="30356"/>
    <cellStyle name="Normal 3 2 2 3" xfId="19868"/>
    <cellStyle name="Normal 3 2 2 3 2" xfId="30362"/>
    <cellStyle name="Normal 3 2 2 4" xfId="19869"/>
    <cellStyle name="Normal 3 2 2 5" xfId="19870"/>
    <cellStyle name="Normal 3 2 2 5 2" xfId="19871"/>
    <cellStyle name="Normal 3 2 2 5 3" xfId="19872"/>
    <cellStyle name="Normal 3 2 2 6" xfId="19873"/>
    <cellStyle name="Normal 3 2 2 7" xfId="19874"/>
    <cellStyle name="Normal 3 2 2 8" xfId="19875"/>
    <cellStyle name="Normal 3 2 2 9" xfId="19876"/>
    <cellStyle name="Normal 3 2 3" xfId="19877"/>
    <cellStyle name="Normal 3 2 3 10" xfId="19878"/>
    <cellStyle name="Normal 3 2 3 10 2" xfId="19879"/>
    <cellStyle name="Normal 3 2 3 10 3" xfId="19880"/>
    <cellStyle name="Normal 3 2 3 11" xfId="19881"/>
    <cellStyle name="Normal 3 2 3 11 2" xfId="19882"/>
    <cellStyle name="Normal 3 2 3 11 3" xfId="19883"/>
    <cellStyle name="Normal 3 2 3 12" xfId="19884"/>
    <cellStyle name="Normal 3 2 3 12 2" xfId="19885"/>
    <cellStyle name="Normal 3 2 3 12 3" xfId="19886"/>
    <cellStyle name="Normal 3 2 3 13" xfId="19887"/>
    <cellStyle name="Normal 3 2 3 13 2" xfId="19888"/>
    <cellStyle name="Normal 3 2 3 13 3" xfId="19889"/>
    <cellStyle name="Normal 3 2 3 14" xfId="19890"/>
    <cellStyle name="Normal 3 2 3 15" xfId="19891"/>
    <cellStyle name="Normal 3 2 3 16" xfId="30363"/>
    <cellStyle name="Normal 3 2 3 2" xfId="19892"/>
    <cellStyle name="Normal 3 2 3 2 2" xfId="19893"/>
    <cellStyle name="Normal 3 2 3 2 2 2" xfId="19894"/>
    <cellStyle name="Normal 3 2 3 2 2 3" xfId="19895"/>
    <cellStyle name="Normal 3 2 3 2 3" xfId="19896"/>
    <cellStyle name="Normal 3 2 3 2 3 2" xfId="19897"/>
    <cellStyle name="Normal 3 2 3 2 3 3" xfId="19898"/>
    <cellStyle name="Normal 3 2 3 2 4" xfId="19899"/>
    <cellStyle name="Normal 3 2 3 2 4 2" xfId="19900"/>
    <cellStyle name="Normal 3 2 3 2 4 3" xfId="19901"/>
    <cellStyle name="Normal 3 2 3 2 5" xfId="19902"/>
    <cellStyle name="Normal 3 2 3 2 5 2" xfId="19903"/>
    <cellStyle name="Normal 3 2 3 2 5 3" xfId="19904"/>
    <cellStyle name="Normal 3 2 3 2 6" xfId="19905"/>
    <cellStyle name="Normal 3 2 3 2 6 2" xfId="19906"/>
    <cellStyle name="Normal 3 2 3 2 6 3" xfId="19907"/>
    <cellStyle name="Normal 3 2 3 2 7" xfId="19908"/>
    <cellStyle name="Normal 3 2 3 2 7 2" xfId="19909"/>
    <cellStyle name="Normal 3 2 3 2 7 3" xfId="19910"/>
    <cellStyle name="Normal 3 2 3 2 8" xfId="30364"/>
    <cellStyle name="Normal 3 2 3 3" xfId="19911"/>
    <cellStyle name="Normal 3 2 3 4" xfId="19912"/>
    <cellStyle name="Normal 3 2 3 5" xfId="19913"/>
    <cellStyle name="Normal 3 2 3 6" xfId="19914"/>
    <cellStyle name="Normal 3 2 3 7" xfId="19915"/>
    <cellStyle name="Normal 3 2 3 8" xfId="19916"/>
    <cellStyle name="Normal 3 2 3 8 2" xfId="19917"/>
    <cellStyle name="Normal 3 2 3 8 3" xfId="19918"/>
    <cellStyle name="Normal 3 2 3 9" xfId="19919"/>
    <cellStyle name="Normal 3 2 3 9 2" xfId="19920"/>
    <cellStyle name="Normal 3 2 3 9 3" xfId="19921"/>
    <cellStyle name="Normal 3 2 4" xfId="19922"/>
    <cellStyle name="Normal 3 2 5" xfId="19923"/>
    <cellStyle name="Normal 3 2 6" xfId="30354"/>
    <cellStyle name="Normal 3 20" xfId="19924"/>
    <cellStyle name="Normal 3 21" xfId="19925"/>
    <cellStyle name="Normal 3 22" xfId="19926"/>
    <cellStyle name="Normal 3 23" xfId="19927"/>
    <cellStyle name="Normal 3 24" xfId="19928"/>
    <cellStyle name="Normal 3 25" xfId="19929"/>
    <cellStyle name="Normal 3 26" xfId="19930"/>
    <cellStyle name="Normal 3 27" xfId="19931"/>
    <cellStyle name="Normal 3 28" xfId="19932"/>
    <cellStyle name="Normal 3 29" xfId="19933"/>
    <cellStyle name="Normal 3 3" xfId="19934"/>
    <cellStyle name="Normal 3 3 2" xfId="19935"/>
    <cellStyle name="Normal 3 3 2 2" xfId="19936"/>
    <cellStyle name="Normal 3 3 2 2 2" xfId="19937"/>
    <cellStyle name="Normal 3 3 2 2 3" xfId="19938"/>
    <cellStyle name="Normal 3 3 2 3" xfId="19939"/>
    <cellStyle name="Normal 3 3 2 3 2" xfId="19940"/>
    <cellStyle name="Normal 3 3 2 3 3" xfId="19941"/>
    <cellStyle name="Normal 3 3 2 4" xfId="19942"/>
    <cellStyle name="Normal 3 3 2 4 2" xfId="19943"/>
    <cellStyle name="Normal 3 3 2 4 3" xfId="19944"/>
    <cellStyle name="Normal 3 3 2 5" xfId="19945"/>
    <cellStyle name="Normal 3 3 2 5 2" xfId="19946"/>
    <cellStyle name="Normal 3 3 2 5 3" xfId="19947"/>
    <cellStyle name="Normal 3 3 2 6" xfId="19948"/>
    <cellStyle name="Normal 3 3 2 6 2" xfId="19949"/>
    <cellStyle name="Normal 3 3 2 6 3" xfId="19950"/>
    <cellStyle name="Normal 3 3 2 7" xfId="19951"/>
    <cellStyle name="Normal 3 3 2 7 2" xfId="19952"/>
    <cellStyle name="Normal 3 3 2 7 3" xfId="19953"/>
    <cellStyle name="Normal 3 3 2 8" xfId="19954"/>
    <cellStyle name="Normal 3 3 2 9" xfId="19955"/>
    <cellStyle name="Normal 3 3 3" xfId="19956"/>
    <cellStyle name="Normal 3 3 3 2" xfId="19957"/>
    <cellStyle name="Normal 3 3 3 2 2" xfId="19958"/>
    <cellStyle name="Normal 3 3 3 2 3" xfId="19959"/>
    <cellStyle name="Normal 3 3 3 3" xfId="19960"/>
    <cellStyle name="Normal 3 3 3 3 2" xfId="19961"/>
    <cellStyle name="Normal 3 3 3 3 3" xfId="19962"/>
    <cellStyle name="Normal 3 3 3 4" xfId="19963"/>
    <cellStyle name="Normal 3 3 3 4 2" xfId="19964"/>
    <cellStyle name="Normal 3 3 3 4 3" xfId="19965"/>
    <cellStyle name="Normal 3 3 3 5" xfId="19966"/>
    <cellStyle name="Normal 3 3 3 5 2" xfId="19967"/>
    <cellStyle name="Normal 3 3 3 5 3" xfId="19968"/>
    <cellStyle name="Normal 3 3 3 6" xfId="19969"/>
    <cellStyle name="Normal 3 3 3 6 2" xfId="19970"/>
    <cellStyle name="Normal 3 3 3 6 3" xfId="19971"/>
    <cellStyle name="Normal 3 3 3 7" xfId="19972"/>
    <cellStyle name="Normal 3 3 3 7 2" xfId="19973"/>
    <cellStyle name="Normal 3 3 3 7 3" xfId="19974"/>
    <cellStyle name="Normal 3 3 3 8" xfId="19975"/>
    <cellStyle name="Normal 3 3 3 9" xfId="19976"/>
    <cellStyle name="Normal 3 3 4" xfId="30365"/>
    <cellStyle name="Normal 3 30" xfId="19977"/>
    <cellStyle name="Normal 3 31" xfId="19978"/>
    <cellStyle name="Normal 3 32" xfId="19979"/>
    <cellStyle name="Normal 3 33" xfId="19980"/>
    <cellStyle name="Normal 3 34" xfId="19981"/>
    <cellStyle name="Normal 3 34 2" xfId="19982"/>
    <cellStyle name="Normal 3 34 3" xfId="19983"/>
    <cellStyle name="Normal 3 35" xfId="19984"/>
    <cellStyle name="Normal 3 35 2" xfId="19985"/>
    <cellStyle name="Normal 3 35 3" xfId="19986"/>
    <cellStyle name="Normal 3 36" xfId="19987"/>
    <cellStyle name="Normal 3 36 2" xfId="19988"/>
    <cellStyle name="Normal 3 36 3" xfId="19989"/>
    <cellStyle name="Normal 3 37" xfId="19990"/>
    <cellStyle name="Normal 3 37 2" xfId="19991"/>
    <cellStyle name="Normal 3 37 3" xfId="19992"/>
    <cellStyle name="Normal 3 38" xfId="19993"/>
    <cellStyle name="Normal 3 38 2" xfId="19994"/>
    <cellStyle name="Normal 3 38 3" xfId="19995"/>
    <cellStyle name="Normal 3 39" xfId="30274"/>
    <cellStyle name="Normal 3 4" xfId="19996"/>
    <cellStyle name="Normal 3 4 2" xfId="19997"/>
    <cellStyle name="Normal 3 4 2 10" xfId="30367"/>
    <cellStyle name="Normal 3 4 2 2" xfId="19998"/>
    <cellStyle name="Normal 3 4 2 2 2" xfId="19999"/>
    <cellStyle name="Normal 3 4 2 2 3" xfId="20000"/>
    <cellStyle name="Normal 3 4 2 3" xfId="20001"/>
    <cellStyle name="Normal 3 4 2 3 2" xfId="20002"/>
    <cellStyle name="Normal 3 4 2 3 3" xfId="20003"/>
    <cellStyle name="Normal 3 4 2 4" xfId="20004"/>
    <cellStyle name="Normal 3 4 2 4 2" xfId="20005"/>
    <cellStyle name="Normal 3 4 2 4 3" xfId="20006"/>
    <cellStyle name="Normal 3 4 2 5" xfId="20007"/>
    <cellStyle name="Normal 3 4 2 5 2" xfId="20008"/>
    <cellStyle name="Normal 3 4 2 5 3" xfId="20009"/>
    <cellStyle name="Normal 3 4 2 6" xfId="20010"/>
    <cellStyle name="Normal 3 4 2 6 2" xfId="20011"/>
    <cellStyle name="Normal 3 4 2 6 3" xfId="20012"/>
    <cellStyle name="Normal 3 4 2 7" xfId="20013"/>
    <cellStyle name="Normal 3 4 2 7 2" xfId="20014"/>
    <cellStyle name="Normal 3 4 2 7 3" xfId="20015"/>
    <cellStyle name="Normal 3 4 2 8" xfId="20016"/>
    <cellStyle name="Normal 3 4 2 9" xfId="20017"/>
    <cellStyle name="Normal 3 4 3" xfId="20018"/>
    <cellStyle name="Normal 3 4 3 10" xfId="30368"/>
    <cellStyle name="Normal 3 4 3 2" xfId="20019"/>
    <cellStyle name="Normal 3 4 3 2 2" xfId="20020"/>
    <cellStyle name="Normal 3 4 3 2 2 2" xfId="30371"/>
    <cellStyle name="Normal 3 4 3 2 2 2 2" xfId="30372"/>
    <cellStyle name="Normal 3 4 3 2 2 3" xfId="30370"/>
    <cellStyle name="Normal 3 4 3 2 3" xfId="20021"/>
    <cellStyle name="Normal 3 4 3 2 4" xfId="30369"/>
    <cellStyle name="Normal 3 4 3 3" xfId="20022"/>
    <cellStyle name="Normal 3 4 3 3 2" xfId="20023"/>
    <cellStyle name="Normal 3 4 3 3 3" xfId="20024"/>
    <cellStyle name="Normal 3 4 3 4" xfId="20025"/>
    <cellStyle name="Normal 3 4 3 4 2" xfId="20026"/>
    <cellStyle name="Normal 3 4 3 4 3" xfId="20027"/>
    <cellStyle name="Normal 3 4 3 5" xfId="20028"/>
    <cellStyle name="Normal 3 4 3 5 2" xfId="20029"/>
    <cellStyle name="Normal 3 4 3 5 3" xfId="20030"/>
    <cellStyle name="Normal 3 4 3 6" xfId="20031"/>
    <cellStyle name="Normal 3 4 3 6 2" xfId="20032"/>
    <cellStyle name="Normal 3 4 3 6 3" xfId="20033"/>
    <cellStyle name="Normal 3 4 3 7" xfId="20034"/>
    <cellStyle name="Normal 3 4 3 7 2" xfId="20035"/>
    <cellStyle name="Normal 3 4 3 7 3" xfId="20036"/>
    <cellStyle name="Normal 3 4 3 8" xfId="20037"/>
    <cellStyle name="Normal 3 4 3 9" xfId="20038"/>
    <cellStyle name="Normal 3 4 4" xfId="30366"/>
    <cellStyle name="Normal 3 40" xfId="30353"/>
    <cellStyle name="Normal 3 5" xfId="20039"/>
    <cellStyle name="Normal 3 5 2" xfId="20040"/>
    <cellStyle name="Normal 3 5 2 2" xfId="20041"/>
    <cellStyle name="Normal 3 5 2 2 2" xfId="20042"/>
    <cellStyle name="Normal 3 5 2 2 3" xfId="20043"/>
    <cellStyle name="Normal 3 5 2 3" xfId="20044"/>
    <cellStyle name="Normal 3 5 2 3 2" xfId="20045"/>
    <cellStyle name="Normal 3 5 2 3 3" xfId="20046"/>
    <cellStyle name="Normal 3 5 2 4" xfId="20047"/>
    <cellStyle name="Normal 3 5 2 4 2" xfId="20048"/>
    <cellStyle name="Normal 3 5 2 4 3" xfId="20049"/>
    <cellStyle name="Normal 3 5 2 5" xfId="20050"/>
    <cellStyle name="Normal 3 5 2 5 2" xfId="20051"/>
    <cellStyle name="Normal 3 5 2 5 3" xfId="20052"/>
    <cellStyle name="Normal 3 5 2 6" xfId="20053"/>
    <cellStyle name="Normal 3 5 2 6 2" xfId="20054"/>
    <cellStyle name="Normal 3 5 2 6 3" xfId="20055"/>
    <cellStyle name="Normal 3 5 2 7" xfId="20056"/>
    <cellStyle name="Normal 3 5 2 7 2" xfId="20057"/>
    <cellStyle name="Normal 3 5 2 7 3" xfId="20058"/>
    <cellStyle name="Normal 3 5 2 8" xfId="20059"/>
    <cellStyle name="Normal 3 5 2 9" xfId="20060"/>
    <cellStyle name="Normal 3 5 3" xfId="20061"/>
    <cellStyle name="Normal 3 5 3 2" xfId="20062"/>
    <cellStyle name="Normal 3 5 3 2 2" xfId="20063"/>
    <cellStyle name="Normal 3 5 3 2 3" xfId="20064"/>
    <cellStyle name="Normal 3 5 3 3" xfId="20065"/>
    <cellStyle name="Normal 3 5 3 3 2" xfId="20066"/>
    <cellStyle name="Normal 3 5 3 3 3" xfId="20067"/>
    <cellStyle name="Normal 3 5 3 4" xfId="20068"/>
    <cellStyle name="Normal 3 5 3 4 2" xfId="20069"/>
    <cellStyle name="Normal 3 5 3 4 3" xfId="20070"/>
    <cellStyle name="Normal 3 5 3 5" xfId="20071"/>
    <cellStyle name="Normal 3 5 3 5 2" xfId="20072"/>
    <cellStyle name="Normal 3 5 3 5 3" xfId="20073"/>
    <cellStyle name="Normal 3 5 3 6" xfId="20074"/>
    <cellStyle name="Normal 3 5 3 6 2" xfId="20075"/>
    <cellStyle name="Normal 3 5 3 6 3" xfId="20076"/>
    <cellStyle name="Normal 3 5 3 7" xfId="20077"/>
    <cellStyle name="Normal 3 5 3 7 2" xfId="20078"/>
    <cellStyle name="Normal 3 5 3 7 3" xfId="20079"/>
    <cellStyle name="Normal 3 5 3 8" xfId="20080"/>
    <cellStyle name="Normal 3 5 3 9" xfId="20081"/>
    <cellStyle name="Normal 3 5 4" xfId="30373"/>
    <cellStyle name="Normal 3 6" xfId="20082"/>
    <cellStyle name="Normal 3 6 2" xfId="20083"/>
    <cellStyle name="Normal 3 6 2 2" xfId="20084"/>
    <cellStyle name="Normal 3 6 2 2 2" xfId="20085"/>
    <cellStyle name="Normal 3 6 2 2 3" xfId="20086"/>
    <cellStyle name="Normal 3 6 2 3" xfId="20087"/>
    <cellStyle name="Normal 3 6 2 3 2" xfId="20088"/>
    <cellStyle name="Normal 3 6 2 3 3" xfId="20089"/>
    <cellStyle name="Normal 3 6 2 4" xfId="20090"/>
    <cellStyle name="Normal 3 6 2 4 2" xfId="20091"/>
    <cellStyle name="Normal 3 6 2 4 3" xfId="20092"/>
    <cellStyle name="Normal 3 6 2 5" xfId="20093"/>
    <cellStyle name="Normal 3 6 2 5 2" xfId="20094"/>
    <cellStyle name="Normal 3 6 2 5 3" xfId="20095"/>
    <cellStyle name="Normal 3 6 2 6" xfId="20096"/>
    <cellStyle name="Normal 3 6 2 6 2" xfId="20097"/>
    <cellStyle name="Normal 3 6 2 6 3" xfId="20098"/>
    <cellStyle name="Normal 3 6 2 7" xfId="20099"/>
    <cellStyle name="Normal 3 6 2 7 2" xfId="20100"/>
    <cellStyle name="Normal 3 6 2 7 3" xfId="20101"/>
    <cellStyle name="Normal 3 6 2 8" xfId="20102"/>
    <cellStyle name="Normal 3 6 2 9" xfId="20103"/>
    <cellStyle name="Normal 3 6 3" xfId="20104"/>
    <cellStyle name="Normal 3 6 3 2" xfId="20105"/>
    <cellStyle name="Normal 3 6 3 2 2" xfId="20106"/>
    <cellStyle name="Normal 3 6 3 2 3" xfId="20107"/>
    <cellStyle name="Normal 3 6 3 3" xfId="20108"/>
    <cellStyle name="Normal 3 6 3 3 2" xfId="20109"/>
    <cellStyle name="Normal 3 6 3 3 3" xfId="20110"/>
    <cellStyle name="Normal 3 6 3 4" xfId="20111"/>
    <cellStyle name="Normal 3 6 3 4 2" xfId="20112"/>
    <cellStyle name="Normal 3 6 3 4 3" xfId="20113"/>
    <cellStyle name="Normal 3 6 3 5" xfId="20114"/>
    <cellStyle name="Normal 3 6 3 5 2" xfId="20115"/>
    <cellStyle name="Normal 3 6 3 5 3" xfId="20116"/>
    <cellStyle name="Normal 3 6 3 6" xfId="20117"/>
    <cellStyle name="Normal 3 6 3 6 2" xfId="20118"/>
    <cellStyle name="Normal 3 6 3 6 3" xfId="20119"/>
    <cellStyle name="Normal 3 6 3 7" xfId="20120"/>
    <cellStyle name="Normal 3 6 3 7 2" xfId="20121"/>
    <cellStyle name="Normal 3 6 3 7 3" xfId="20122"/>
    <cellStyle name="Normal 3 6 3 8" xfId="20123"/>
    <cellStyle name="Normal 3 6 3 9" xfId="20124"/>
    <cellStyle name="Normal 3 7" xfId="20125"/>
    <cellStyle name="Normal 3 7 2" xfId="20126"/>
    <cellStyle name="Normal 3 7 2 2" xfId="20127"/>
    <cellStyle name="Normal 3 7 2 2 2" xfId="20128"/>
    <cellStyle name="Normal 3 7 2 2 3" xfId="20129"/>
    <cellStyle name="Normal 3 7 2 3" xfId="20130"/>
    <cellStyle name="Normal 3 7 2 3 2" xfId="20131"/>
    <cellStyle name="Normal 3 7 2 3 3" xfId="20132"/>
    <cellStyle name="Normal 3 7 2 4" xfId="20133"/>
    <cellStyle name="Normal 3 7 2 4 2" xfId="20134"/>
    <cellStyle name="Normal 3 7 2 4 3" xfId="20135"/>
    <cellStyle name="Normal 3 7 2 5" xfId="20136"/>
    <cellStyle name="Normal 3 7 2 5 2" xfId="20137"/>
    <cellStyle name="Normal 3 7 2 5 3" xfId="20138"/>
    <cellStyle name="Normal 3 7 2 6" xfId="20139"/>
    <cellStyle name="Normal 3 7 2 6 2" xfId="20140"/>
    <cellStyle name="Normal 3 7 2 6 3" xfId="20141"/>
    <cellStyle name="Normal 3 7 2 7" xfId="20142"/>
    <cellStyle name="Normal 3 7 2 7 2" xfId="20143"/>
    <cellStyle name="Normal 3 7 2 7 3" xfId="20144"/>
    <cellStyle name="Normal 3 7 2 8" xfId="20145"/>
    <cellStyle name="Normal 3 7 2 9" xfId="20146"/>
    <cellStyle name="Normal 3 7 3" xfId="20147"/>
    <cellStyle name="Normal 3 7 3 2" xfId="20148"/>
    <cellStyle name="Normal 3 7 3 2 2" xfId="20149"/>
    <cellStyle name="Normal 3 7 3 2 3" xfId="20150"/>
    <cellStyle name="Normal 3 7 3 3" xfId="20151"/>
    <cellStyle name="Normal 3 7 3 3 2" xfId="20152"/>
    <cellStyle name="Normal 3 7 3 3 3" xfId="20153"/>
    <cellStyle name="Normal 3 7 3 4" xfId="20154"/>
    <cellStyle name="Normal 3 7 3 4 2" xfId="20155"/>
    <cellStyle name="Normal 3 7 3 4 3" xfId="20156"/>
    <cellStyle name="Normal 3 7 3 5" xfId="20157"/>
    <cellStyle name="Normal 3 7 3 5 2" xfId="20158"/>
    <cellStyle name="Normal 3 7 3 5 3" xfId="20159"/>
    <cellStyle name="Normal 3 7 3 6" xfId="20160"/>
    <cellStyle name="Normal 3 7 3 6 2" xfId="20161"/>
    <cellStyle name="Normal 3 7 3 6 3" xfId="20162"/>
    <cellStyle name="Normal 3 7 3 7" xfId="20163"/>
    <cellStyle name="Normal 3 7 3 7 2" xfId="20164"/>
    <cellStyle name="Normal 3 7 3 7 3" xfId="20165"/>
    <cellStyle name="Normal 3 7 3 8" xfId="20166"/>
    <cellStyle name="Normal 3 7 3 9" xfId="20167"/>
    <cellStyle name="Normal 3 8" xfId="20168"/>
    <cellStyle name="Normal 3 8 2" xfId="20169"/>
    <cellStyle name="Normal 3 8 2 2" xfId="20170"/>
    <cellStyle name="Normal 3 8 2 2 2" xfId="20171"/>
    <cellStyle name="Normal 3 8 2 2 3" xfId="20172"/>
    <cellStyle name="Normal 3 8 2 3" xfId="20173"/>
    <cellStyle name="Normal 3 8 2 3 2" xfId="20174"/>
    <cellStyle name="Normal 3 8 2 3 3" xfId="20175"/>
    <cellStyle name="Normal 3 8 2 4" xfId="20176"/>
    <cellStyle name="Normal 3 8 2 4 2" xfId="20177"/>
    <cellStyle name="Normal 3 8 2 4 3" xfId="20178"/>
    <cellStyle name="Normal 3 8 2 5" xfId="20179"/>
    <cellStyle name="Normal 3 8 2 5 2" xfId="20180"/>
    <cellStyle name="Normal 3 8 2 5 3" xfId="20181"/>
    <cellStyle name="Normal 3 8 2 6" xfId="20182"/>
    <cellStyle name="Normal 3 8 2 6 2" xfId="20183"/>
    <cellStyle name="Normal 3 8 2 6 3" xfId="20184"/>
    <cellStyle name="Normal 3 8 2 7" xfId="20185"/>
    <cellStyle name="Normal 3 8 2 7 2" xfId="20186"/>
    <cellStyle name="Normal 3 8 2 7 3" xfId="20187"/>
    <cellStyle name="Normal 3 8 2 8" xfId="20188"/>
    <cellStyle name="Normal 3 8 2 9" xfId="20189"/>
    <cellStyle name="Normal 3 8 3" xfId="20190"/>
    <cellStyle name="Normal 3 8 3 2" xfId="20191"/>
    <cellStyle name="Normal 3 8 3 2 2" xfId="20192"/>
    <cellStyle name="Normal 3 8 3 2 3" xfId="20193"/>
    <cellStyle name="Normal 3 8 3 3" xfId="20194"/>
    <cellStyle name="Normal 3 8 3 3 2" xfId="20195"/>
    <cellStyle name="Normal 3 8 3 3 3" xfId="20196"/>
    <cellStyle name="Normal 3 8 3 4" xfId="20197"/>
    <cellStyle name="Normal 3 8 3 4 2" xfId="20198"/>
    <cellStyle name="Normal 3 8 3 4 3" xfId="20199"/>
    <cellStyle name="Normal 3 8 3 5" xfId="20200"/>
    <cellStyle name="Normal 3 8 3 5 2" xfId="20201"/>
    <cellStyle name="Normal 3 8 3 5 3" xfId="20202"/>
    <cellStyle name="Normal 3 8 3 6" xfId="20203"/>
    <cellStyle name="Normal 3 8 3 6 2" xfId="20204"/>
    <cellStyle name="Normal 3 8 3 6 3" xfId="20205"/>
    <cellStyle name="Normal 3 8 3 7" xfId="20206"/>
    <cellStyle name="Normal 3 8 3 7 2" xfId="20207"/>
    <cellStyle name="Normal 3 8 3 7 3" xfId="20208"/>
    <cellStyle name="Normal 3 8 3 8" xfId="20209"/>
    <cellStyle name="Normal 3 8 3 9" xfId="20210"/>
    <cellStyle name="Normal 3 9" xfId="20211"/>
    <cellStyle name="Normal 3 9 2" xfId="20212"/>
    <cellStyle name="Normal 3 9 2 2" xfId="20213"/>
    <cellStyle name="Normal 3 9 2 2 2" xfId="20214"/>
    <cellStyle name="Normal 3 9 2 2 3" xfId="20215"/>
    <cellStyle name="Normal 3 9 2 3" xfId="20216"/>
    <cellStyle name="Normal 3 9 2 3 2" xfId="20217"/>
    <cellStyle name="Normal 3 9 2 3 3" xfId="20218"/>
    <cellStyle name="Normal 3 9 2 4" xfId="20219"/>
    <cellStyle name="Normal 3 9 2 4 2" xfId="20220"/>
    <cellStyle name="Normal 3 9 2 4 3" xfId="20221"/>
    <cellStyle name="Normal 3 9 2 5" xfId="20222"/>
    <cellStyle name="Normal 3 9 2 5 2" xfId="20223"/>
    <cellStyle name="Normal 3 9 2 5 3" xfId="20224"/>
    <cellStyle name="Normal 3 9 2 6" xfId="20225"/>
    <cellStyle name="Normal 3 9 2 6 2" xfId="20226"/>
    <cellStyle name="Normal 3 9 2 6 3" xfId="20227"/>
    <cellStyle name="Normal 3 9 2 7" xfId="20228"/>
    <cellStyle name="Normal 3 9 2 7 2" xfId="20229"/>
    <cellStyle name="Normal 3 9 2 7 3" xfId="20230"/>
    <cellStyle name="Normal 3 9 2 8" xfId="20231"/>
    <cellStyle name="Normal 3 9 2 9" xfId="20232"/>
    <cellStyle name="Normal 3 9 3" xfId="20233"/>
    <cellStyle name="Normal 3 9 3 2" xfId="20234"/>
    <cellStyle name="Normal 3 9 3 2 2" xfId="20235"/>
    <cellStyle name="Normal 3 9 3 2 3" xfId="20236"/>
    <cellStyle name="Normal 3 9 3 3" xfId="20237"/>
    <cellStyle name="Normal 3 9 3 3 2" xfId="20238"/>
    <cellStyle name="Normal 3 9 3 3 3" xfId="20239"/>
    <cellStyle name="Normal 3 9 3 4" xfId="20240"/>
    <cellStyle name="Normal 3 9 3 4 2" xfId="20241"/>
    <cellStyle name="Normal 3 9 3 4 3" xfId="20242"/>
    <cellStyle name="Normal 3 9 3 5" xfId="20243"/>
    <cellStyle name="Normal 3 9 3 5 2" xfId="20244"/>
    <cellStyle name="Normal 3 9 3 5 3" xfId="20245"/>
    <cellStyle name="Normal 3 9 3 6" xfId="20246"/>
    <cellStyle name="Normal 3 9 3 6 2" xfId="20247"/>
    <cellStyle name="Normal 3 9 3 6 3" xfId="20248"/>
    <cellStyle name="Normal 3 9 3 7" xfId="20249"/>
    <cellStyle name="Normal 3 9 3 7 2" xfId="20250"/>
    <cellStyle name="Normal 3 9 3 7 3" xfId="20251"/>
    <cellStyle name="Normal 3 9 3 8" xfId="20252"/>
    <cellStyle name="Normal 3 9 3 9" xfId="20253"/>
    <cellStyle name="Normal 30" xfId="20254"/>
    <cellStyle name="Normal 30 10" xfId="20255"/>
    <cellStyle name="Normal 30 11" xfId="20256"/>
    <cellStyle name="Normal 30 12" xfId="20257"/>
    <cellStyle name="Normal 30 2" xfId="20258"/>
    <cellStyle name="Normal 30 3" xfId="20259"/>
    <cellStyle name="Normal 30 4" xfId="20260"/>
    <cellStyle name="Normal 30 5" xfId="20261"/>
    <cellStyle name="Normal 30 6" xfId="20262"/>
    <cellStyle name="Normal 30 7" xfId="20263"/>
    <cellStyle name="Normal 30 8" xfId="20264"/>
    <cellStyle name="Normal 30 9" xfId="20265"/>
    <cellStyle name="Normal 31" xfId="20266"/>
    <cellStyle name="Normal 31 10" xfId="20267"/>
    <cellStyle name="Normal 31 11" xfId="20268"/>
    <cellStyle name="Normal 31 12" xfId="20269"/>
    <cellStyle name="Normal 31 2" xfId="20270"/>
    <cellStyle name="Normal 31 3" xfId="20271"/>
    <cellStyle name="Normal 31 4" xfId="20272"/>
    <cellStyle name="Normal 31 5" xfId="20273"/>
    <cellStyle name="Normal 31 6" xfId="20274"/>
    <cellStyle name="Normal 31 7" xfId="20275"/>
    <cellStyle name="Normal 31 8" xfId="20276"/>
    <cellStyle name="Normal 31 9" xfId="20277"/>
    <cellStyle name="Normal 32" xfId="20278"/>
    <cellStyle name="Normal 32 10" xfId="20279"/>
    <cellStyle name="Normal 32 11" xfId="20280"/>
    <cellStyle name="Normal 32 12" xfId="20281"/>
    <cellStyle name="Normal 32 2" xfId="20282"/>
    <cellStyle name="Normal 32 3" xfId="20283"/>
    <cellStyle name="Normal 32 4" xfId="20284"/>
    <cellStyle name="Normal 32 5" xfId="20285"/>
    <cellStyle name="Normal 32 6" xfId="20286"/>
    <cellStyle name="Normal 32 7" xfId="20287"/>
    <cellStyle name="Normal 32 8" xfId="20288"/>
    <cellStyle name="Normal 32 9" xfId="20289"/>
    <cellStyle name="Normal 33" xfId="20290"/>
    <cellStyle name="Normal 33 10" xfId="20291"/>
    <cellStyle name="Normal 33 11" xfId="20292"/>
    <cellStyle name="Normal 33 12" xfId="20293"/>
    <cellStyle name="Normal 33 2" xfId="20294"/>
    <cellStyle name="Normal 33 3" xfId="20295"/>
    <cellStyle name="Normal 33 4" xfId="20296"/>
    <cellStyle name="Normal 33 5" xfId="20297"/>
    <cellStyle name="Normal 33 6" xfId="20298"/>
    <cellStyle name="Normal 33 7" xfId="20299"/>
    <cellStyle name="Normal 33 8" xfId="20300"/>
    <cellStyle name="Normal 33 9" xfId="20301"/>
    <cellStyle name="Normal 34" xfId="20302"/>
    <cellStyle name="Normal 34 10" xfId="20303"/>
    <cellStyle name="Normal 34 11" xfId="20304"/>
    <cellStyle name="Normal 34 12" xfId="20305"/>
    <cellStyle name="Normal 34 2" xfId="20306"/>
    <cellStyle name="Normal 34 3" xfId="20307"/>
    <cellStyle name="Normal 34 4" xfId="20308"/>
    <cellStyle name="Normal 34 5" xfId="20309"/>
    <cellStyle name="Normal 34 6" xfId="20310"/>
    <cellStyle name="Normal 34 7" xfId="20311"/>
    <cellStyle name="Normal 34 8" xfId="20312"/>
    <cellStyle name="Normal 34 9" xfId="20313"/>
    <cellStyle name="Normal 35" xfId="20314"/>
    <cellStyle name="Normal 35 10" xfId="20315"/>
    <cellStyle name="Normal 35 11" xfId="20316"/>
    <cellStyle name="Normal 35 12" xfId="20317"/>
    <cellStyle name="Normal 35 2" xfId="20318"/>
    <cellStyle name="Normal 35 3" xfId="20319"/>
    <cellStyle name="Normal 35 4" xfId="20320"/>
    <cellStyle name="Normal 35 5" xfId="20321"/>
    <cellStyle name="Normal 35 6" xfId="20322"/>
    <cellStyle name="Normal 35 7" xfId="20323"/>
    <cellStyle name="Normal 35 8" xfId="20324"/>
    <cellStyle name="Normal 35 9" xfId="20325"/>
    <cellStyle name="Normal 36" xfId="20326"/>
    <cellStyle name="Normal 37" xfId="20327"/>
    <cellStyle name="Normal 38" xfId="20328"/>
    <cellStyle name="Normal 39" xfId="20329"/>
    <cellStyle name="Normal 4" xfId="20330"/>
    <cellStyle name="Normal 4 10" xfId="20331"/>
    <cellStyle name="Normal 4 11" xfId="20332"/>
    <cellStyle name="Normal 4 12" xfId="20333"/>
    <cellStyle name="Normal 4 13" xfId="20334"/>
    <cellStyle name="Normal 4 14" xfId="20335"/>
    <cellStyle name="Normal 4 15" xfId="20336"/>
    <cellStyle name="Normal 4 16" xfId="20337"/>
    <cellStyle name="Normal 4 17" xfId="20338"/>
    <cellStyle name="Normal 4 18" xfId="20339"/>
    <cellStyle name="Normal 4 19" xfId="20340"/>
    <cellStyle name="Normal 4 2" xfId="20341"/>
    <cellStyle name="Normal 4 2 10" xfId="20342"/>
    <cellStyle name="Normal 4 2 10 2" xfId="20343"/>
    <cellStyle name="Normal 4 2 10 3" xfId="20344"/>
    <cellStyle name="Normal 4 2 11" xfId="20345"/>
    <cellStyle name="Normal 4 2 11 2" xfId="20346"/>
    <cellStyle name="Normal 4 2 11 3" xfId="20347"/>
    <cellStyle name="Normal 4 2 12" xfId="20348"/>
    <cellStyle name="Normal 4 2 12 2" xfId="20349"/>
    <cellStyle name="Normal 4 2 12 3" xfId="20350"/>
    <cellStyle name="Normal 4 2 13" xfId="20351"/>
    <cellStyle name="Normal 4 2 13 2" xfId="20352"/>
    <cellStyle name="Normal 4 2 13 3" xfId="20353"/>
    <cellStyle name="Normal 4 2 14" xfId="20354"/>
    <cellStyle name="Normal 4 2 14 2" xfId="20355"/>
    <cellStyle name="Normal 4 2 14 3" xfId="20356"/>
    <cellStyle name="Normal 4 2 15" xfId="20357"/>
    <cellStyle name="Normal 4 2 15 2" xfId="20358"/>
    <cellStyle name="Normal 4 2 15 3" xfId="20359"/>
    <cellStyle name="Normal 4 2 16" xfId="20360"/>
    <cellStyle name="Normal 4 2 16 2" xfId="20361"/>
    <cellStyle name="Normal 4 2 16 3" xfId="20362"/>
    <cellStyle name="Normal 4 2 17" xfId="20363"/>
    <cellStyle name="Normal 4 2 17 2" xfId="20364"/>
    <cellStyle name="Normal 4 2 17 3" xfId="20365"/>
    <cellStyle name="Normal 4 2 18" xfId="20366"/>
    <cellStyle name="Normal 4 2 18 2" xfId="20367"/>
    <cellStyle name="Normal 4 2 18 3" xfId="20368"/>
    <cellStyle name="Normal 4 2 19" xfId="20369"/>
    <cellStyle name="Normal 4 2 19 2" xfId="20370"/>
    <cellStyle name="Normal 4 2 19 3" xfId="20371"/>
    <cellStyle name="Normal 4 2 2" xfId="20372"/>
    <cellStyle name="Normal 4 2 2 10" xfId="20373"/>
    <cellStyle name="Normal 4 2 2 11" xfId="20374"/>
    <cellStyle name="Normal 4 2 2 12" xfId="20375"/>
    <cellStyle name="Normal 4 2 2 13" xfId="20376"/>
    <cellStyle name="Normal 4 2 2 14" xfId="20377"/>
    <cellStyle name="Normal 4 2 2 15" xfId="20378"/>
    <cellStyle name="Normal 4 2 2 16" xfId="20379"/>
    <cellStyle name="Normal 4 2 2 17" xfId="20380"/>
    <cellStyle name="Normal 4 2 2 18" xfId="20381"/>
    <cellStyle name="Normal 4 2 2 19" xfId="20382"/>
    <cellStyle name="Normal 4 2 2 2" xfId="20383"/>
    <cellStyle name="Normal 4 2 2 2 2" xfId="30378"/>
    <cellStyle name="Normal 4 2 2 2 2 2" xfId="30379"/>
    <cellStyle name="Normal 4 2 2 2 3" xfId="30377"/>
    <cellStyle name="Normal 4 2 2 20" xfId="20384"/>
    <cellStyle name="Normal 4 2 2 21" xfId="20385"/>
    <cellStyle name="Normal 4 2 2 22" xfId="20386"/>
    <cellStyle name="Normal 4 2 2 23" xfId="20387"/>
    <cellStyle name="Normal 4 2 2 24" xfId="20388"/>
    <cellStyle name="Normal 4 2 2 25" xfId="20389"/>
    <cellStyle name="Normal 4 2 2 26" xfId="20390"/>
    <cellStyle name="Normal 4 2 2 27" xfId="20391"/>
    <cellStyle name="Normal 4 2 2 28" xfId="20392"/>
    <cellStyle name="Normal 4 2 2 29" xfId="20393"/>
    <cellStyle name="Normal 4 2 2 3" xfId="20394"/>
    <cellStyle name="Normal 4 2 2 3 2" xfId="30381"/>
    <cellStyle name="Normal 4 2 2 3 2 2" xfId="30382"/>
    <cellStyle name="Normal 4 2 2 3 2 2 2" xfId="30383"/>
    <cellStyle name="Normal 4 2 2 3 2 2 2 2" xfId="30384"/>
    <cellStyle name="Normal 4 2 2 3 2 2 2 2 2" xfId="30385"/>
    <cellStyle name="Normal 4 2 2 3 2 2 2 2 2 2" xfId="30386"/>
    <cellStyle name="Normal 4 2 2 3 3" xfId="30380"/>
    <cellStyle name="Normal 4 2 2 30" xfId="20395"/>
    <cellStyle name="Normal 4 2 2 31" xfId="30376"/>
    <cellStyle name="Normal 4 2 2 4" xfId="20396"/>
    <cellStyle name="Normal 4 2 2 4 2" xfId="30388"/>
    <cellStyle name="Normal 4 2 2 4 2 2" xfId="30389"/>
    <cellStyle name="Normal 4 2 2 4 2 2 2" xfId="30390"/>
    <cellStyle name="Normal 4 2 2 4 2 2 2 2" xfId="30391"/>
    <cellStyle name="Normal 4 2 2 4 3" xfId="30387"/>
    <cellStyle name="Normal 4 2 2 5" xfId="20397"/>
    <cellStyle name="Normal 4 2 2 5 2" xfId="30392"/>
    <cellStyle name="Normal 4 2 2 6" xfId="20398"/>
    <cellStyle name="Normal 4 2 2 7" xfId="20399"/>
    <cellStyle name="Normal 4 2 2 8" xfId="20400"/>
    <cellStyle name="Normal 4 2 2 9" xfId="20401"/>
    <cellStyle name="Normal 4 2 20" xfId="20402"/>
    <cellStyle name="Normal 4 2 20 2" xfId="20403"/>
    <cellStyle name="Normal 4 2 20 3" xfId="20404"/>
    <cellStyle name="Normal 4 2 21" xfId="20405"/>
    <cellStyle name="Normal 4 2 21 2" xfId="20406"/>
    <cellStyle name="Normal 4 2 21 3" xfId="20407"/>
    <cellStyle name="Normal 4 2 22" xfId="20408"/>
    <cellStyle name="Normal 4 2 22 2" xfId="20409"/>
    <cellStyle name="Normal 4 2 22 3" xfId="20410"/>
    <cellStyle name="Normal 4 2 23" xfId="20411"/>
    <cellStyle name="Normal 4 2 23 2" xfId="20412"/>
    <cellStyle name="Normal 4 2 23 3" xfId="20413"/>
    <cellStyle name="Normal 4 2 24" xfId="20414"/>
    <cellStyle name="Normal 4 2 24 2" xfId="20415"/>
    <cellStyle name="Normal 4 2 24 3" xfId="20416"/>
    <cellStyle name="Normal 4 2 25" xfId="20417"/>
    <cellStyle name="Normal 4 2 25 2" xfId="20418"/>
    <cellStyle name="Normal 4 2 25 3" xfId="20419"/>
    <cellStyle name="Normal 4 2 26" xfId="20420"/>
    <cellStyle name="Normal 4 2 26 2" xfId="20421"/>
    <cellStyle name="Normal 4 2 26 3" xfId="20422"/>
    <cellStyle name="Normal 4 2 27" xfId="20423"/>
    <cellStyle name="Normal 4 2 27 2" xfId="20424"/>
    <cellStyle name="Normal 4 2 27 3" xfId="20425"/>
    <cellStyle name="Normal 4 2 28" xfId="20426"/>
    <cellStyle name="Normal 4 2 28 2" xfId="20427"/>
    <cellStyle name="Normal 4 2 28 3" xfId="20428"/>
    <cellStyle name="Normal 4 2 29" xfId="20429"/>
    <cellStyle name="Normal 4 2 29 2" xfId="20430"/>
    <cellStyle name="Normal 4 2 29 3" xfId="20431"/>
    <cellStyle name="Normal 4 2 3" xfId="20432"/>
    <cellStyle name="Normal 4 2 3 2" xfId="30394"/>
    <cellStyle name="Normal 4 2 3 2 2" xfId="30395"/>
    <cellStyle name="Normal 4 2 3 2 2 2" xfId="30396"/>
    <cellStyle name="Normal 4 2 3 2 2 3" xfId="30397"/>
    <cellStyle name="Normal 4 2 3 2 2 3 2" xfId="30398"/>
    <cellStyle name="Normal 4 2 3 2 2 3 2 2" xfId="30399"/>
    <cellStyle name="Normal 4 2 3 2 2 3 2 2 2" xfId="30400"/>
    <cellStyle name="Normal 4 2 3 2 2 3 2 2 2 2" xfId="30401"/>
    <cellStyle name="Normal 4 2 3 2 2 3 2 2 2 3" xfId="30402"/>
    <cellStyle name="Normal 4 2 3 2 2 3 2 2 2 3 2" xfId="30403"/>
    <cellStyle name="Normal 4 2 3 2 3" xfId="30404"/>
    <cellStyle name="Normal 4 2 3 2 3 2" xfId="30405"/>
    <cellStyle name="Normal 4 2 3 2 3 2 2" xfId="30406"/>
    <cellStyle name="Normal 4 2 3 2 3 2 2 2" xfId="30407"/>
    <cellStyle name="Normal 4 2 3 2 3 2 2 2 2" xfId="30408"/>
    <cellStyle name="Normal 4 2 3 2 3 2 2 2 2 2" xfId="30409"/>
    <cellStyle name="Normal 4 2 3 3" xfId="30410"/>
    <cellStyle name="Normal 4 2 3 3 2" xfId="30411"/>
    <cellStyle name="Normal 4 2 3 3 2 2" xfId="30412"/>
    <cellStyle name="Normal 4 2 3 3 2 2 2" xfId="30413"/>
    <cellStyle name="Normal 4 2 3 3 2 2 2 2" xfId="30414"/>
    <cellStyle name="Normal 4 2 3 3 2 2 2 2 2" xfId="30415"/>
    <cellStyle name="Normal 4 2 3 3 2 3" xfId="30416"/>
    <cellStyle name="Normal 4 2 3 3 2 3 2" xfId="30417"/>
    <cellStyle name="Normal 4 2 3 3 2 3 2 2" xfId="30418"/>
    <cellStyle name="Normal 4 2 3 3 2 3 2 2 2" xfId="30419"/>
    <cellStyle name="Normal 4 2 3 3 2 3 2 2 2 2" xfId="30420"/>
    <cellStyle name="Normal 4 2 3 3 2 3 2 2 2 2 2" xfId="30421"/>
    <cellStyle name="Normal 4 2 3 3 2 3 2 2 2 2 2 3" xfId="30422"/>
    <cellStyle name="Normal 4 2 3 3 2 3 2 2 2 2 2 3 2" xfId="30423"/>
    <cellStyle name="Normal 4 2 3 3 2 3 2 2 2 2 2 3 2 2" xfId="30424"/>
    <cellStyle name="Normal 4 2 3 3 2 3 2 2 2 2 2 3 2 3" xfId="30425"/>
    <cellStyle name="Normal 4 2 3 3 2 3 2 2 2 2 2 3 2 3 3" xfId="30426"/>
    <cellStyle name="Normal 4 2 3 3 2 3 2 2 2 2 2 3 2 3 3 2" xfId="30427"/>
    <cellStyle name="Normal 4 2 3 3 2 3 2 2 2 2 2 3 2 3 3 3" xfId="30428"/>
    <cellStyle name="Normal 4 2 3 3 2 3 2 2 2 2 2 3 2 3 3 4" xfId="30429"/>
    <cellStyle name="Normal 4 2 3 3 2 3 2 2 2 2 2 3 2 3 3 4 2 2 2" xfId="30430"/>
    <cellStyle name="Normal 4 2 3 3 2 3 2 2 2 2 2 3 2 4" xfId="30431"/>
    <cellStyle name="Normal 4 2 3 3 2 3 2 2 2 2 2 3 2 5" xfId="30432"/>
    <cellStyle name="Normal 4 2 3 3 2 3 2 2 2 2 2 3 2 5 2 2 2" xfId="30433"/>
    <cellStyle name="Normal 4 2 3 3 2 3 2 2 2 2 3" xfId="30434"/>
    <cellStyle name="Normal 4 2 3 3 2 3 2 2 2 2 3 2" xfId="30435"/>
    <cellStyle name="Normal 4 2 3 3 2 3 2 2 2 2 3 3" xfId="30436"/>
    <cellStyle name="Normal 4 2 3 3 2 3 2 2 2 2 3 4" xfId="30437"/>
    <cellStyle name="Normal 4 2 3 3 2 3 2 2 2 2 4" xfId="30438"/>
    <cellStyle name="Normal 4 2 3 3 2 3 2 2 2 2 4 2" xfId="30439"/>
    <cellStyle name="Normal 4 2 3 3 2 3 2 2 2 2 4 2 2" xfId="30440"/>
    <cellStyle name="Normal 4 2 3 3 2 3 2 2 2 2 4 2 3" xfId="30441"/>
    <cellStyle name="Normal 4 2 3 3 2 3 2 2 2 2 4 2 4" xfId="30442"/>
    <cellStyle name="Normal 4 2 3 3 2 3 2 2 2 2 4 2 4 2 2 2" xfId="30443"/>
    <cellStyle name="Normal 4 2 3 4" xfId="30393"/>
    <cellStyle name="Normal 4 2 30" xfId="20433"/>
    <cellStyle name="Normal 4 2 30 2" xfId="20434"/>
    <cellStyle name="Normal 4 2 30 3" xfId="20435"/>
    <cellStyle name="Normal 4 2 31" xfId="20436"/>
    <cellStyle name="Normal 4 2 31 2" xfId="20437"/>
    <cellStyle name="Normal 4 2 31 3" xfId="20438"/>
    <cellStyle name="Normal 4 2 32" xfId="20439"/>
    <cellStyle name="Normal 4 2 32 2" xfId="20440"/>
    <cellStyle name="Normal 4 2 32 3" xfId="20441"/>
    <cellStyle name="Normal 4 2 33" xfId="20442"/>
    <cellStyle name="Normal 4 2 33 2" xfId="20443"/>
    <cellStyle name="Normal 4 2 33 3" xfId="20444"/>
    <cellStyle name="Normal 4 2 34" xfId="20445"/>
    <cellStyle name="Normal 4 2 35" xfId="30375"/>
    <cellStyle name="Normal 4 2 4" xfId="20446"/>
    <cellStyle name="Normal 4 2 4 2" xfId="30444"/>
    <cellStyle name="Normal 4 2 5" xfId="20447"/>
    <cellStyle name="Normal 4 2 5 2" xfId="30445"/>
    <cellStyle name="Normal 4 2 6" xfId="20448"/>
    <cellStyle name="Normal 4 2 6 2" xfId="30446"/>
    <cellStyle name="Normal 4 2 7" xfId="20449"/>
    <cellStyle name="Normal 4 2 8" xfId="20450"/>
    <cellStyle name="Normal 4 2 8 2" xfId="20451"/>
    <cellStyle name="Normal 4 2 8 3" xfId="20452"/>
    <cellStyle name="Normal 4 2 9" xfId="20453"/>
    <cellStyle name="Normal 4 2 9 2" xfId="20454"/>
    <cellStyle name="Normal 4 2 9 3" xfId="20455"/>
    <cellStyle name="Normal 4 20" xfId="20456"/>
    <cellStyle name="Normal 4 21" xfId="20457"/>
    <cellStyle name="Normal 4 22" xfId="20458"/>
    <cellStyle name="Normal 4 23" xfId="20459"/>
    <cellStyle name="Normal 4 24" xfId="20460"/>
    <cellStyle name="Normal 4 25" xfId="20461"/>
    <cellStyle name="Normal 4 26" xfId="20462"/>
    <cellStyle name="Normal 4 27" xfId="20463"/>
    <cellStyle name="Normal 4 28" xfId="20464"/>
    <cellStyle name="Normal 4 29" xfId="20465"/>
    <cellStyle name="Normal 4 3" xfId="20466"/>
    <cellStyle name="Normal 4 3 2" xfId="30448"/>
    <cellStyle name="Normal 4 3 2 2" xfId="30449"/>
    <cellStyle name="Normal 4 3 2 2 2" xfId="30450"/>
    <cellStyle name="Normal 4 3 2 2 2 2" xfId="30451"/>
    <cellStyle name="Normal 4 3 2 2 2 3" xfId="30452"/>
    <cellStyle name="Normal 4 3 2 2 2 3 2" xfId="30453"/>
    <cellStyle name="Normal 4 3 2 2 2 3 2 2" xfId="30454"/>
    <cellStyle name="Normal 4 3 2 2 2 3 2 2 2" xfId="30455"/>
    <cellStyle name="Normal 4 3 2 2 2 3 2 2 2 3" xfId="30456"/>
    <cellStyle name="Normal 4 3 2 2 3" xfId="30457"/>
    <cellStyle name="Normal 4 3 2 2 3 2" xfId="30458"/>
    <cellStyle name="Normal 4 3 2 2 3 2 2" xfId="30459"/>
    <cellStyle name="Normal 4 3 2 2 3 2 2 2" xfId="30460"/>
    <cellStyle name="Normal 4 3 2 2 3 2 2 2 2" xfId="30461"/>
    <cellStyle name="Normal 4 3 2 2 3 2 2 2 2 2" xfId="30462"/>
    <cellStyle name="Normal 4 3 2 2 3 2 2 2 2 2 2" xfId="30463"/>
    <cellStyle name="Normal 4 3 2 3" xfId="30464"/>
    <cellStyle name="Normal 4 3 2 3 2" xfId="30465"/>
    <cellStyle name="Normal 4 3 2 3 2 2" xfId="30466"/>
    <cellStyle name="Normal 4 3 2 3 2 2 2" xfId="30467"/>
    <cellStyle name="Normal 4 3 2 3 2 2 2 2" xfId="30468"/>
    <cellStyle name="Normal 4 3 2 3 2 2 2 2 2" xfId="30469"/>
    <cellStyle name="Normal 4 3 2 3 2 2 2 2 2 2" xfId="30470"/>
    <cellStyle name="Normal 4 3 2 3 2 2 2 2 2 2 2" xfId="30471"/>
    <cellStyle name="Normal 4 3 2 3 2 2 2 2 2 2 2 2" xfId="30472"/>
    <cellStyle name="Normal 4 3 2 3 2 2 2 2 2 2 2 2 3" xfId="30473"/>
    <cellStyle name="Normal 4 3 2 3 2 2 2 2 2 2 2 2 3 2" xfId="30474"/>
    <cellStyle name="Normal 4 3 2 3 2 2 2 2 2 2 2 2 3 2 2" xfId="30475"/>
    <cellStyle name="Normal 4 3 2 3 2 2 2 2 2 2 2 2 3 2 3" xfId="30476"/>
    <cellStyle name="Normal 4 3 2 3 2 2 2 2 2 2 2 2 3 2 4" xfId="30477"/>
    <cellStyle name="Normal 4 3 2 3 2 2 3" xfId="30478"/>
    <cellStyle name="Normal 4 3 2 3 2 2 3 2" xfId="30479"/>
    <cellStyle name="Normal 4 3 2 3 2 2 3 2 2" xfId="30480"/>
    <cellStyle name="Normal 4 3 2 3 2 2 3 2 2 2" xfId="30481"/>
    <cellStyle name="Normal 4 3 2 3 2 2 3 2 3" xfId="30482"/>
    <cellStyle name="Normal 4 3 2 3 2 2 3 2 4" xfId="30483"/>
    <cellStyle name="Normal 4 3 2 3 2 3" xfId="30484"/>
    <cellStyle name="Normal 4 3 2 3 2 3 2" xfId="30485"/>
    <cellStyle name="Normal 4 3 2 3 2 3 2 2" xfId="30486"/>
    <cellStyle name="Normal 4 3 2 3 2 3 2 2 2" xfId="30487"/>
    <cellStyle name="Normal 4 3 2 3 2 3 2 2 2 2" xfId="30488"/>
    <cellStyle name="Normal 4 3 2 3 2 3 2 2 2 2 2" xfId="30489"/>
    <cellStyle name="Normal 4 3 2 3 2 3 2 2 2 2 2 3" xfId="30490"/>
    <cellStyle name="Normal 4 3 2 3 2 3 2 2 2 2 2 3 2" xfId="30491"/>
    <cellStyle name="Normal 4 3 2 3 2 3 2 2 2 2 2 3 2 2" xfId="30492"/>
    <cellStyle name="Normal 4 3 2 3 2 3 2 2 2 2 2 3 2 3" xfId="30493"/>
    <cellStyle name="Normal 4 3 2 3 2 3 2 2 2 2 2 3 2 3 3" xfId="30494"/>
    <cellStyle name="Normal 4 3 2 3 2 3 2 2 2 2 2 3 2 3 3 2" xfId="30495"/>
    <cellStyle name="Normal 4 3 2 3 2 3 2 2 2 2 2 3 2 3 3 3" xfId="30496"/>
    <cellStyle name="Normal 4 3 2 3 2 3 2 2 2 2 2 3 2 3 3 4" xfId="30497"/>
    <cellStyle name="Normal 4 3 2 3 2 3 2 2 2 2 2 3 2 4" xfId="30498"/>
    <cellStyle name="Normal 4 3 2 3 2 3 2 2 2 2 2 3 2 5" xfId="30499"/>
    <cellStyle name="Normal 4 3 2 3 2 3 2 2 2 2 3" xfId="30500"/>
    <cellStyle name="Normal 4 3 2 3 2 3 2 2 2 2 3 2" xfId="30501"/>
    <cellStyle name="Normal 4 3 2 3 2 3 2 2 2 2 3 3" xfId="30502"/>
    <cellStyle name="Normal 4 3 2 3 2 3 2 2 2 2 3 4" xfId="30503"/>
    <cellStyle name="Normal 4 3 2 3 2 3 2 2 2 2 4" xfId="30504"/>
    <cellStyle name="Normal 4 3 2 3 2 3 2 2 2 2 4 2" xfId="30505"/>
    <cellStyle name="Normal 4 3 2 3 2 3 2 2 2 2 4 2 2" xfId="30506"/>
    <cellStyle name="Normal 4 3 2 3 2 3 2 2 2 2 4 2 3" xfId="30507"/>
    <cellStyle name="Normal 4 3 2 3 2 3 2 2 2 2 4 2 4" xfId="30508"/>
    <cellStyle name="Normal 4 3 2 3 3" xfId="30509"/>
    <cellStyle name="Normal 4 3 2 3 3 2" xfId="30510"/>
    <cellStyle name="Normal 4 3 2 3 3 2 2" xfId="30511"/>
    <cellStyle name="Normal 4 3 3" xfId="30512"/>
    <cellStyle name="Normal 4 3 4" xfId="30447"/>
    <cellStyle name="Normal 4 30" xfId="20467"/>
    <cellStyle name="Normal 4 31" xfId="20468"/>
    <cellStyle name="Normal 4 31 2" xfId="20469"/>
    <cellStyle name="Normal 4 31 3" xfId="20470"/>
    <cellStyle name="Normal 4 32" xfId="20471"/>
    <cellStyle name="Normal 4 32 2" xfId="20472"/>
    <cellStyle name="Normal 4 32 3" xfId="20473"/>
    <cellStyle name="Normal 4 33" xfId="20474"/>
    <cellStyle name="Normal 4 33 2" xfId="20475"/>
    <cellStyle name="Normal 4 33 3" xfId="20476"/>
    <cellStyle name="Normal 4 34" xfId="20477"/>
    <cellStyle name="Normal 4 34 2" xfId="20478"/>
    <cellStyle name="Normal 4 34 3" xfId="20479"/>
    <cellStyle name="Normal 4 35" xfId="20480"/>
    <cellStyle name="Normal 4 35 2" xfId="20481"/>
    <cellStyle name="Normal 4 35 3" xfId="20482"/>
    <cellStyle name="Normal 4 36" xfId="20483"/>
    <cellStyle name="Normal 4 36 2" xfId="20484"/>
    <cellStyle name="Normal 4 36 3" xfId="20485"/>
    <cellStyle name="Normal 4 37" xfId="20486"/>
    <cellStyle name="Normal 4 38" xfId="20487"/>
    <cellStyle name="Normal 4 39" xfId="20488"/>
    <cellStyle name="Normal 4 4" xfId="20489"/>
    <cellStyle name="Normal 4 4 10" xfId="20490"/>
    <cellStyle name="Normal 4 4 10 2" xfId="20491"/>
    <cellStyle name="Normal 4 4 10 3" xfId="20492"/>
    <cellStyle name="Normal 4 4 11" xfId="20493"/>
    <cellStyle name="Normal 4 4 11 2" xfId="20494"/>
    <cellStyle name="Normal 4 4 11 3" xfId="20495"/>
    <cellStyle name="Normal 4 4 12" xfId="20496"/>
    <cellStyle name="Normal 4 4 12 2" xfId="20497"/>
    <cellStyle name="Normal 4 4 12 3" xfId="20498"/>
    <cellStyle name="Normal 4 4 13" xfId="20499"/>
    <cellStyle name="Normal 4 4 13 2" xfId="20500"/>
    <cellStyle name="Normal 4 4 13 3" xfId="20501"/>
    <cellStyle name="Normal 4 4 14" xfId="20502"/>
    <cellStyle name="Normal 4 4 15" xfId="20503"/>
    <cellStyle name="Normal 4 4 16" xfId="30513"/>
    <cellStyle name="Normal 4 4 2" xfId="20504"/>
    <cellStyle name="Normal 4 4 2 2" xfId="20505"/>
    <cellStyle name="Normal 4 4 2 2 2" xfId="20506"/>
    <cellStyle name="Normal 4 4 2 2 2 2" xfId="30516"/>
    <cellStyle name="Normal 4 4 2 2 3" xfId="20507"/>
    <cellStyle name="Normal 4 4 2 2 3 2" xfId="30518"/>
    <cellStyle name="Normal 4 4 2 2 3 2 2" xfId="30519"/>
    <cellStyle name="Normal 4 4 2 2 3 2 2 2" xfId="30520"/>
    <cellStyle name="Normal 4 4 2 2 3 2 2 2 3" xfId="30521"/>
    <cellStyle name="Normal 4 4 2 2 3 3" xfId="30517"/>
    <cellStyle name="Normal 4 4 2 2 4" xfId="30515"/>
    <cellStyle name="Normal 4 4 2 3" xfId="20508"/>
    <cellStyle name="Normal 4 4 2 3 2" xfId="20509"/>
    <cellStyle name="Normal 4 4 2 3 2 2" xfId="30524"/>
    <cellStyle name="Normal 4 4 2 3 2 2 2" xfId="30525"/>
    <cellStyle name="Normal 4 4 2 3 2 2 2 2" xfId="30526"/>
    <cellStyle name="Normal 4 4 2 3 2 2 2 2 2" xfId="30527"/>
    <cellStyle name="Normal 4 4 2 3 2 2 2 2 2 2" xfId="30528"/>
    <cellStyle name="Normal 4 4 2 3 2 2 2 2 2 3" xfId="30529"/>
    <cellStyle name="Normal 4 4 2 3 2 2 2 3" xfId="30530"/>
    <cellStyle name="Normal 4 4 2 3 2 3" xfId="30523"/>
    <cellStyle name="Normal 4 4 2 3 3" xfId="20510"/>
    <cellStyle name="Normal 4 4 2 3 4" xfId="30522"/>
    <cellStyle name="Normal 4 4 2 4" xfId="20511"/>
    <cellStyle name="Normal 4 4 2 4 2" xfId="20512"/>
    <cellStyle name="Normal 4 4 2 4 3" xfId="20513"/>
    <cellStyle name="Normal 4 4 2 5" xfId="20514"/>
    <cellStyle name="Normal 4 4 2 5 2" xfId="20515"/>
    <cellStyle name="Normal 4 4 2 5 3" xfId="20516"/>
    <cellStyle name="Normal 4 4 2 6" xfId="20517"/>
    <cellStyle name="Normal 4 4 2 6 2" xfId="20518"/>
    <cellStyle name="Normal 4 4 2 6 3" xfId="20519"/>
    <cellStyle name="Normal 4 4 2 7" xfId="20520"/>
    <cellStyle name="Normal 4 4 2 7 2" xfId="20521"/>
    <cellStyle name="Normal 4 4 2 7 3" xfId="20522"/>
    <cellStyle name="Normal 4 4 2 8" xfId="30514"/>
    <cellStyle name="Normal 4 4 3" xfId="20523"/>
    <cellStyle name="Normal 4 4 3 2" xfId="30532"/>
    <cellStyle name="Normal 4 4 3 2 2" xfId="30533"/>
    <cellStyle name="Normal 4 4 3 2 2 2" xfId="30534"/>
    <cellStyle name="Normal 4 4 3 2 2 2 2" xfId="30535"/>
    <cellStyle name="Normal 4 4 3 2 2 2 2 2" xfId="30536"/>
    <cellStyle name="Normal 4 4 3 2 2 2 2 2 2" xfId="30537"/>
    <cellStyle name="Normal 4 4 3 3" xfId="30538"/>
    <cellStyle name="Normal 4 4 3 4" xfId="30539"/>
    <cellStyle name="Normal 4 4 3 4 2" xfId="30540"/>
    <cellStyle name="Normal 4 4 3 4 2 2" xfId="30541"/>
    <cellStyle name="Normal 4 4 3 4 2 2 2" xfId="30542"/>
    <cellStyle name="Normal 4 4 3 4 2 2 2 2" xfId="30543"/>
    <cellStyle name="Normal 4 4 3 4 2 2 2 2 3" xfId="30544"/>
    <cellStyle name="Normal 4 4 3 4 2 2 3" xfId="30545"/>
    <cellStyle name="Normal 4 4 3 4 2 2 3 2" xfId="30546"/>
    <cellStyle name="Normal 4 4 3 4 2 2 3 2 3" xfId="30547"/>
    <cellStyle name="Normal 4 4 3 4 2 2 3 4" xfId="30548"/>
    <cellStyle name="Normal 4 4 3 5" xfId="30531"/>
    <cellStyle name="Normal 4 4 4" xfId="20524"/>
    <cellStyle name="Normal 4 4 5" xfId="20525"/>
    <cellStyle name="Normal 4 4 6" xfId="20526"/>
    <cellStyle name="Normal 4 4 7" xfId="20527"/>
    <cellStyle name="Normal 4 4 8" xfId="20528"/>
    <cellStyle name="Normal 4 4 8 2" xfId="20529"/>
    <cellStyle name="Normal 4 4 8 3" xfId="20530"/>
    <cellStyle name="Normal 4 4 9" xfId="20531"/>
    <cellStyle name="Normal 4 4 9 2" xfId="20532"/>
    <cellStyle name="Normal 4 4 9 3" xfId="20533"/>
    <cellStyle name="Normal 4 40" xfId="30276"/>
    <cellStyle name="Normal 4 41" xfId="30374"/>
    <cellStyle name="Normal 4 5" xfId="20534"/>
    <cellStyle name="Normal 4 5 10" xfId="20535"/>
    <cellStyle name="Normal 4 5 10 2" xfId="20536"/>
    <cellStyle name="Normal 4 5 10 3" xfId="20537"/>
    <cellStyle name="Normal 4 5 11" xfId="20538"/>
    <cellStyle name="Normal 4 5 11 2" xfId="20539"/>
    <cellStyle name="Normal 4 5 11 3" xfId="20540"/>
    <cellStyle name="Normal 4 5 12" xfId="20541"/>
    <cellStyle name="Normal 4 5 12 2" xfId="20542"/>
    <cellStyle name="Normal 4 5 12 3" xfId="20543"/>
    <cellStyle name="Normal 4 5 13" xfId="20544"/>
    <cellStyle name="Normal 4 5 13 2" xfId="20545"/>
    <cellStyle name="Normal 4 5 13 3" xfId="20546"/>
    <cellStyle name="Normal 4 5 14" xfId="20547"/>
    <cellStyle name="Normal 4 5 15" xfId="20548"/>
    <cellStyle name="Normal 4 5 16" xfId="30549"/>
    <cellStyle name="Normal 4 5 2" xfId="20549"/>
    <cellStyle name="Normal 4 5 2 2" xfId="20550"/>
    <cellStyle name="Normal 4 5 2 2 2" xfId="20551"/>
    <cellStyle name="Normal 4 5 2 2 3" xfId="20552"/>
    <cellStyle name="Normal 4 5 2 3" xfId="20553"/>
    <cellStyle name="Normal 4 5 2 3 2" xfId="20554"/>
    <cellStyle name="Normal 4 5 2 3 3" xfId="20555"/>
    <cellStyle name="Normal 4 5 2 4" xfId="20556"/>
    <cellStyle name="Normal 4 5 2 4 2" xfId="20557"/>
    <cellStyle name="Normal 4 5 2 4 3" xfId="20558"/>
    <cellStyle name="Normal 4 5 2 5" xfId="20559"/>
    <cellStyle name="Normal 4 5 2 5 2" xfId="20560"/>
    <cellStyle name="Normal 4 5 2 5 3" xfId="20561"/>
    <cellStyle name="Normal 4 5 2 6" xfId="20562"/>
    <cellStyle name="Normal 4 5 2 6 2" xfId="20563"/>
    <cellStyle name="Normal 4 5 2 6 3" xfId="20564"/>
    <cellStyle name="Normal 4 5 2 7" xfId="20565"/>
    <cellStyle name="Normal 4 5 2 7 2" xfId="20566"/>
    <cellStyle name="Normal 4 5 2 7 3" xfId="20567"/>
    <cellStyle name="Normal 4 5 3" xfId="20568"/>
    <cellStyle name="Normal 4 5 4" xfId="20569"/>
    <cellStyle name="Normal 4 5 5" xfId="20570"/>
    <cellStyle name="Normal 4 5 6" xfId="20571"/>
    <cellStyle name="Normal 4 5 7" xfId="20572"/>
    <cellStyle name="Normal 4 5 8" xfId="20573"/>
    <cellStyle name="Normal 4 5 8 2" xfId="20574"/>
    <cellStyle name="Normal 4 5 8 3" xfId="20575"/>
    <cellStyle name="Normal 4 5 9" xfId="20576"/>
    <cellStyle name="Normal 4 5 9 2" xfId="20577"/>
    <cellStyle name="Normal 4 5 9 3" xfId="20578"/>
    <cellStyle name="Normal 4 6" xfId="20579"/>
    <cellStyle name="Normal 4 6 10" xfId="20580"/>
    <cellStyle name="Normal 4 6 10 2" xfId="20581"/>
    <cellStyle name="Normal 4 6 10 3" xfId="20582"/>
    <cellStyle name="Normal 4 6 11" xfId="20583"/>
    <cellStyle name="Normal 4 6 11 2" xfId="20584"/>
    <cellStyle name="Normal 4 6 11 3" xfId="20585"/>
    <cellStyle name="Normal 4 6 12" xfId="20586"/>
    <cellStyle name="Normal 4 6 12 2" xfId="20587"/>
    <cellStyle name="Normal 4 6 12 3" xfId="20588"/>
    <cellStyle name="Normal 4 6 13" xfId="20589"/>
    <cellStyle name="Normal 4 6 13 2" xfId="20590"/>
    <cellStyle name="Normal 4 6 13 3" xfId="20591"/>
    <cellStyle name="Normal 4 6 14" xfId="20592"/>
    <cellStyle name="Normal 4 6 15" xfId="20593"/>
    <cellStyle name="Normal 4 6 16" xfId="30550"/>
    <cellStyle name="Normal 4 6 2" xfId="20594"/>
    <cellStyle name="Normal 4 6 2 2" xfId="20595"/>
    <cellStyle name="Normal 4 6 2 2 2" xfId="20596"/>
    <cellStyle name="Normal 4 6 2 2 3" xfId="20597"/>
    <cellStyle name="Normal 4 6 2 3" xfId="20598"/>
    <cellStyle name="Normal 4 6 2 3 2" xfId="20599"/>
    <cellStyle name="Normal 4 6 2 3 3" xfId="20600"/>
    <cellStyle name="Normal 4 6 2 4" xfId="20601"/>
    <cellStyle name="Normal 4 6 2 4 2" xfId="20602"/>
    <cellStyle name="Normal 4 6 2 4 3" xfId="20603"/>
    <cellStyle name="Normal 4 6 2 5" xfId="20604"/>
    <cellStyle name="Normal 4 6 2 5 2" xfId="20605"/>
    <cellStyle name="Normal 4 6 2 5 3" xfId="20606"/>
    <cellStyle name="Normal 4 6 2 6" xfId="20607"/>
    <cellStyle name="Normal 4 6 2 6 2" xfId="20608"/>
    <cellStyle name="Normal 4 6 2 6 3" xfId="20609"/>
    <cellStyle name="Normal 4 6 2 7" xfId="20610"/>
    <cellStyle name="Normal 4 6 2 7 2" xfId="20611"/>
    <cellStyle name="Normal 4 6 2 7 3" xfId="20612"/>
    <cellStyle name="Normal 4 6 3" xfId="20613"/>
    <cellStyle name="Normal 4 6 4" xfId="20614"/>
    <cellStyle name="Normal 4 6 5" xfId="20615"/>
    <cellStyle name="Normal 4 6 6" xfId="20616"/>
    <cellStyle name="Normal 4 6 7" xfId="20617"/>
    <cellStyle name="Normal 4 6 8" xfId="20618"/>
    <cellStyle name="Normal 4 6 8 2" xfId="20619"/>
    <cellStyle name="Normal 4 6 8 3" xfId="20620"/>
    <cellStyle name="Normal 4 6 9" xfId="20621"/>
    <cellStyle name="Normal 4 6 9 2" xfId="20622"/>
    <cellStyle name="Normal 4 6 9 3" xfId="20623"/>
    <cellStyle name="Normal 4 7" xfId="20624"/>
    <cellStyle name="Normal 4 7 10" xfId="20625"/>
    <cellStyle name="Normal 4 7 10 2" xfId="20626"/>
    <cellStyle name="Normal 4 7 10 3" xfId="20627"/>
    <cellStyle name="Normal 4 7 11" xfId="20628"/>
    <cellStyle name="Normal 4 7 11 2" xfId="20629"/>
    <cellStyle name="Normal 4 7 11 3" xfId="20630"/>
    <cellStyle name="Normal 4 7 12" xfId="20631"/>
    <cellStyle name="Normal 4 7 12 2" xfId="20632"/>
    <cellStyle name="Normal 4 7 12 3" xfId="20633"/>
    <cellStyle name="Normal 4 7 13" xfId="20634"/>
    <cellStyle name="Normal 4 7 13 2" xfId="20635"/>
    <cellStyle name="Normal 4 7 13 3" xfId="20636"/>
    <cellStyle name="Normal 4 7 14" xfId="20637"/>
    <cellStyle name="Normal 4 7 15" xfId="20638"/>
    <cellStyle name="Normal 4 7 2" xfId="20639"/>
    <cellStyle name="Normal 4 7 2 2" xfId="20640"/>
    <cellStyle name="Normal 4 7 2 2 2" xfId="20641"/>
    <cellStyle name="Normal 4 7 2 2 3" xfId="20642"/>
    <cellStyle name="Normal 4 7 2 3" xfId="20643"/>
    <cellStyle name="Normal 4 7 2 3 2" xfId="20644"/>
    <cellStyle name="Normal 4 7 2 3 3" xfId="20645"/>
    <cellStyle name="Normal 4 7 2 4" xfId="20646"/>
    <cellStyle name="Normal 4 7 2 4 2" xfId="20647"/>
    <cellStyle name="Normal 4 7 2 4 3" xfId="20648"/>
    <cellStyle name="Normal 4 7 2 5" xfId="20649"/>
    <cellStyle name="Normal 4 7 2 5 2" xfId="20650"/>
    <cellStyle name="Normal 4 7 2 5 3" xfId="20651"/>
    <cellStyle name="Normal 4 7 2 6" xfId="20652"/>
    <cellStyle name="Normal 4 7 2 6 2" xfId="20653"/>
    <cellStyle name="Normal 4 7 2 6 3" xfId="20654"/>
    <cellStyle name="Normal 4 7 2 7" xfId="20655"/>
    <cellStyle name="Normal 4 7 2 7 2" xfId="20656"/>
    <cellStyle name="Normal 4 7 2 7 3" xfId="20657"/>
    <cellStyle name="Normal 4 7 3" xfId="20658"/>
    <cellStyle name="Normal 4 7 4" xfId="20659"/>
    <cellStyle name="Normal 4 7 5" xfId="20660"/>
    <cellStyle name="Normal 4 7 6" xfId="20661"/>
    <cellStyle name="Normal 4 7 7" xfId="20662"/>
    <cellStyle name="Normal 4 7 8" xfId="20663"/>
    <cellStyle name="Normal 4 7 8 2" xfId="20664"/>
    <cellStyle name="Normal 4 7 8 3" xfId="20665"/>
    <cellStyle name="Normal 4 7 9" xfId="20666"/>
    <cellStyle name="Normal 4 7 9 2" xfId="20667"/>
    <cellStyle name="Normal 4 7 9 3" xfId="20668"/>
    <cellStyle name="Normal 4 8" xfId="20669"/>
    <cellStyle name="Normal 4 8 10" xfId="20670"/>
    <cellStyle name="Normal 4 8 10 2" xfId="20671"/>
    <cellStyle name="Normal 4 8 10 3" xfId="20672"/>
    <cellStyle name="Normal 4 8 11" xfId="20673"/>
    <cellStyle name="Normal 4 8 11 2" xfId="20674"/>
    <cellStyle name="Normal 4 8 11 3" xfId="20675"/>
    <cellStyle name="Normal 4 8 12" xfId="20676"/>
    <cellStyle name="Normal 4 8 12 2" xfId="20677"/>
    <cellStyle name="Normal 4 8 12 3" xfId="20678"/>
    <cellStyle name="Normal 4 8 13" xfId="20679"/>
    <cellStyle name="Normal 4 8 13 2" xfId="20680"/>
    <cellStyle name="Normal 4 8 13 3" xfId="20681"/>
    <cellStyle name="Normal 4 8 14" xfId="20682"/>
    <cellStyle name="Normal 4 8 15" xfId="20683"/>
    <cellStyle name="Normal 4 8 2" xfId="20684"/>
    <cellStyle name="Normal 4 8 2 2" xfId="20685"/>
    <cellStyle name="Normal 4 8 2 2 2" xfId="20686"/>
    <cellStyle name="Normal 4 8 2 2 3" xfId="20687"/>
    <cellStyle name="Normal 4 8 2 3" xfId="20688"/>
    <cellStyle name="Normal 4 8 2 3 2" xfId="20689"/>
    <cellStyle name="Normal 4 8 2 3 3" xfId="20690"/>
    <cellStyle name="Normal 4 8 2 4" xfId="20691"/>
    <cellStyle name="Normal 4 8 2 4 2" xfId="20692"/>
    <cellStyle name="Normal 4 8 2 4 3" xfId="20693"/>
    <cellStyle name="Normal 4 8 2 5" xfId="20694"/>
    <cellStyle name="Normal 4 8 2 5 2" xfId="20695"/>
    <cellStyle name="Normal 4 8 2 5 3" xfId="20696"/>
    <cellStyle name="Normal 4 8 2 6" xfId="20697"/>
    <cellStyle name="Normal 4 8 2 6 2" xfId="20698"/>
    <cellStyle name="Normal 4 8 2 6 3" xfId="20699"/>
    <cellStyle name="Normal 4 8 2 7" xfId="20700"/>
    <cellStyle name="Normal 4 8 2 7 2" xfId="20701"/>
    <cellStyle name="Normal 4 8 2 7 3" xfId="20702"/>
    <cellStyle name="Normal 4 8 3" xfId="20703"/>
    <cellStyle name="Normal 4 8 4" xfId="20704"/>
    <cellStyle name="Normal 4 8 5" xfId="20705"/>
    <cellStyle name="Normal 4 8 6" xfId="20706"/>
    <cellStyle name="Normal 4 8 7" xfId="20707"/>
    <cellStyle name="Normal 4 8 8" xfId="20708"/>
    <cellStyle name="Normal 4 8 8 2" xfId="20709"/>
    <cellStyle name="Normal 4 8 8 3" xfId="20710"/>
    <cellStyle name="Normal 4 8 9" xfId="20711"/>
    <cellStyle name="Normal 4 8 9 2" xfId="20712"/>
    <cellStyle name="Normal 4 8 9 3" xfId="20713"/>
    <cellStyle name="Normal 4 9" xfId="20714"/>
    <cellStyle name="Normal 40" xfId="20715"/>
    <cellStyle name="Normal 41" xfId="20716"/>
    <cellStyle name="Normal 42" xfId="20717"/>
    <cellStyle name="Normal 43" xfId="20718"/>
    <cellStyle name="Normal 44" xfId="20719"/>
    <cellStyle name="Normal 45" xfId="20720"/>
    <cellStyle name="Normal 46" xfId="20721"/>
    <cellStyle name="Normal 47" xfId="20722"/>
    <cellStyle name="Normal 48" xfId="20723"/>
    <cellStyle name="Normal 49" xfId="20724"/>
    <cellStyle name="Normal 5" xfId="20725"/>
    <cellStyle name="Normal 5 10" xfId="20726"/>
    <cellStyle name="Normal 5 11" xfId="20727"/>
    <cellStyle name="Normal 5 12" xfId="20728"/>
    <cellStyle name="Normal 5 13" xfId="20729"/>
    <cellStyle name="Normal 5 14" xfId="20730"/>
    <cellStyle name="Normal 5 15" xfId="20731"/>
    <cellStyle name="Normal 5 16" xfId="20732"/>
    <cellStyle name="Normal 5 17" xfId="20733"/>
    <cellStyle name="Normal 5 18" xfId="20734"/>
    <cellStyle name="Normal 5 19" xfId="20735"/>
    <cellStyle name="Normal 5 2" xfId="20736"/>
    <cellStyle name="Normal 5 2 10" xfId="20737"/>
    <cellStyle name="Normal 5 2 10 2" xfId="20738"/>
    <cellStyle name="Normal 5 2 10 3" xfId="20739"/>
    <cellStyle name="Normal 5 2 11" xfId="20740"/>
    <cellStyle name="Normal 5 2 11 2" xfId="20741"/>
    <cellStyle name="Normal 5 2 11 3" xfId="20742"/>
    <cellStyle name="Normal 5 2 12" xfId="20743"/>
    <cellStyle name="Normal 5 2 12 2" xfId="20744"/>
    <cellStyle name="Normal 5 2 12 3" xfId="20745"/>
    <cellStyle name="Normal 5 2 13" xfId="20746"/>
    <cellStyle name="Normal 5 2 13 2" xfId="20747"/>
    <cellStyle name="Normal 5 2 13 3" xfId="20748"/>
    <cellStyle name="Normal 5 2 14" xfId="20749"/>
    <cellStyle name="Normal 5 2 14 2" xfId="20750"/>
    <cellStyle name="Normal 5 2 14 3" xfId="20751"/>
    <cellStyle name="Normal 5 2 15" xfId="20752"/>
    <cellStyle name="Normal 5 2 15 2" xfId="20753"/>
    <cellStyle name="Normal 5 2 15 3" xfId="20754"/>
    <cellStyle name="Normal 5 2 16" xfId="20755"/>
    <cellStyle name="Normal 5 2 16 2" xfId="20756"/>
    <cellStyle name="Normal 5 2 16 3" xfId="20757"/>
    <cellStyle name="Normal 5 2 17" xfId="20758"/>
    <cellStyle name="Normal 5 2 17 2" xfId="20759"/>
    <cellStyle name="Normal 5 2 17 3" xfId="20760"/>
    <cellStyle name="Normal 5 2 18" xfId="20761"/>
    <cellStyle name="Normal 5 2 18 2" xfId="20762"/>
    <cellStyle name="Normal 5 2 18 3" xfId="20763"/>
    <cellStyle name="Normal 5 2 19" xfId="20764"/>
    <cellStyle name="Normal 5 2 19 2" xfId="20765"/>
    <cellStyle name="Normal 5 2 19 3" xfId="20766"/>
    <cellStyle name="Normal 5 2 2" xfId="20767"/>
    <cellStyle name="Normal 5 2 2 2" xfId="20768"/>
    <cellStyle name="Normal 5 2 2 3" xfId="20769"/>
    <cellStyle name="Normal 5 2 20" xfId="20770"/>
    <cellStyle name="Normal 5 2 20 2" xfId="20771"/>
    <cellStyle name="Normal 5 2 20 3" xfId="20772"/>
    <cellStyle name="Normal 5 2 21" xfId="20773"/>
    <cellStyle name="Normal 5 2 21 2" xfId="20774"/>
    <cellStyle name="Normal 5 2 21 3" xfId="20775"/>
    <cellStyle name="Normal 5 2 22" xfId="20776"/>
    <cellStyle name="Normal 5 2 22 2" xfId="20777"/>
    <cellStyle name="Normal 5 2 22 3" xfId="20778"/>
    <cellStyle name="Normal 5 2 23" xfId="20779"/>
    <cellStyle name="Normal 5 2 23 2" xfId="20780"/>
    <cellStyle name="Normal 5 2 23 3" xfId="20781"/>
    <cellStyle name="Normal 5 2 24" xfId="20782"/>
    <cellStyle name="Normal 5 2 24 2" xfId="20783"/>
    <cellStyle name="Normal 5 2 24 3" xfId="20784"/>
    <cellStyle name="Normal 5 2 25" xfId="20785"/>
    <cellStyle name="Normal 5 2 25 2" xfId="20786"/>
    <cellStyle name="Normal 5 2 25 3" xfId="20787"/>
    <cellStyle name="Normal 5 2 26" xfId="20788"/>
    <cellStyle name="Normal 5 2 26 2" xfId="20789"/>
    <cellStyle name="Normal 5 2 26 3" xfId="20790"/>
    <cellStyle name="Normal 5 2 27" xfId="20791"/>
    <cellStyle name="Normal 5 2 27 2" xfId="20792"/>
    <cellStyle name="Normal 5 2 27 3" xfId="20793"/>
    <cellStyle name="Normal 5 2 28" xfId="20794"/>
    <cellStyle name="Normal 5 2 28 2" xfId="20795"/>
    <cellStyle name="Normal 5 2 28 3" xfId="20796"/>
    <cellStyle name="Normal 5 2 29" xfId="30552"/>
    <cellStyle name="Normal 5 2 3" xfId="20797"/>
    <cellStyle name="Normal 5 2 3 2" xfId="20798"/>
    <cellStyle name="Normal 5 2 3 3" xfId="20799"/>
    <cellStyle name="Normal 5 2 4" xfId="20800"/>
    <cellStyle name="Normal 5 2 4 2" xfId="20801"/>
    <cellStyle name="Normal 5 2 4 3" xfId="20802"/>
    <cellStyle name="Normal 5 2 5" xfId="20803"/>
    <cellStyle name="Normal 5 2 5 2" xfId="20804"/>
    <cellStyle name="Normal 5 2 5 3" xfId="20805"/>
    <cellStyle name="Normal 5 2 6" xfId="20806"/>
    <cellStyle name="Normal 5 2 6 2" xfId="20807"/>
    <cellStyle name="Normal 5 2 6 3" xfId="20808"/>
    <cellStyle name="Normal 5 2 7" xfId="20809"/>
    <cellStyle name="Normal 5 2 7 2" xfId="20810"/>
    <cellStyle name="Normal 5 2 7 3" xfId="20811"/>
    <cellStyle name="Normal 5 2 8" xfId="20812"/>
    <cellStyle name="Normal 5 2 8 2" xfId="20813"/>
    <cellStyle name="Normal 5 2 8 3" xfId="20814"/>
    <cellStyle name="Normal 5 2 9" xfId="20815"/>
    <cellStyle name="Normal 5 2 9 2" xfId="20816"/>
    <cellStyle name="Normal 5 2 9 3" xfId="20817"/>
    <cellStyle name="Normal 5 20" xfId="20818"/>
    <cellStyle name="Normal 5 20 2" xfId="20819"/>
    <cellStyle name="Normal 5 20 3" xfId="20820"/>
    <cellStyle name="Normal 5 20 4" xfId="20821"/>
    <cellStyle name="Normal 5 20 5" xfId="20822"/>
    <cellStyle name="Normal 5 20 6" xfId="20823"/>
    <cellStyle name="Normal 5 20 7" xfId="20824"/>
    <cellStyle name="Normal 5 21" xfId="20825"/>
    <cellStyle name="Normal 5 21 2" xfId="20826"/>
    <cellStyle name="Normal 5 21 3" xfId="20827"/>
    <cellStyle name="Normal 5 21 4" xfId="20828"/>
    <cellStyle name="Normal 5 21 5" xfId="20829"/>
    <cellStyle name="Normal 5 21 6" xfId="20830"/>
    <cellStyle name="Normal 5 21 7" xfId="20831"/>
    <cellStyle name="Normal 5 22" xfId="20832"/>
    <cellStyle name="Normal 5 22 2" xfId="20833"/>
    <cellStyle name="Normal 5 22 3" xfId="20834"/>
    <cellStyle name="Normal 5 22 4" xfId="20835"/>
    <cellStyle name="Normal 5 22 5" xfId="20836"/>
    <cellStyle name="Normal 5 22 6" xfId="20837"/>
    <cellStyle name="Normal 5 22 7" xfId="20838"/>
    <cellStyle name="Normal 5 23" xfId="20839"/>
    <cellStyle name="Normal 5 23 2" xfId="20840"/>
    <cellStyle name="Normal 5 23 3" xfId="20841"/>
    <cellStyle name="Normal 5 23 4" xfId="20842"/>
    <cellStyle name="Normal 5 23 5" xfId="20843"/>
    <cellStyle name="Normal 5 23 6" xfId="20844"/>
    <cellStyle name="Normal 5 23 7" xfId="20845"/>
    <cellStyle name="Normal 5 24" xfId="20846"/>
    <cellStyle name="Normal 5 24 2" xfId="20847"/>
    <cellStyle name="Normal 5 24 3" xfId="20848"/>
    <cellStyle name="Normal 5 24 4" xfId="20849"/>
    <cellStyle name="Normal 5 24 5" xfId="20850"/>
    <cellStyle name="Normal 5 24 6" xfId="20851"/>
    <cellStyle name="Normal 5 24 7" xfId="20852"/>
    <cellStyle name="Normal 5 25" xfId="20853"/>
    <cellStyle name="Normal 5 26" xfId="20854"/>
    <cellStyle name="Normal 5 27" xfId="20855"/>
    <cellStyle name="Normal 5 28" xfId="20856"/>
    <cellStyle name="Normal 5 29" xfId="20857"/>
    <cellStyle name="Normal 5 3" xfId="20858"/>
    <cellStyle name="Normal 5 3 10" xfId="20859"/>
    <cellStyle name="Normal 5 3 10 2" xfId="20860"/>
    <cellStyle name="Normal 5 3 10 3" xfId="20861"/>
    <cellStyle name="Normal 5 3 11" xfId="20862"/>
    <cellStyle name="Normal 5 3 11 2" xfId="20863"/>
    <cellStyle name="Normal 5 3 11 3" xfId="20864"/>
    <cellStyle name="Normal 5 3 12" xfId="20865"/>
    <cellStyle name="Normal 5 3 12 2" xfId="20866"/>
    <cellStyle name="Normal 5 3 12 3" xfId="20867"/>
    <cellStyle name="Normal 5 3 13" xfId="20868"/>
    <cellStyle name="Normal 5 3 13 2" xfId="20869"/>
    <cellStyle name="Normal 5 3 13 3" xfId="20870"/>
    <cellStyle name="Normal 5 3 14" xfId="20871"/>
    <cellStyle name="Normal 5 3 15" xfId="20872"/>
    <cellStyle name="Normal 5 3 16" xfId="30553"/>
    <cellStyle name="Normal 5 3 2" xfId="20873"/>
    <cellStyle name="Normal 5 3 2 2" xfId="20874"/>
    <cellStyle name="Normal 5 3 2 2 2" xfId="20875"/>
    <cellStyle name="Normal 5 3 2 2 3" xfId="20876"/>
    <cellStyle name="Normal 5 3 2 3" xfId="20877"/>
    <cellStyle name="Normal 5 3 2 3 2" xfId="20878"/>
    <cellStyle name="Normal 5 3 2 3 3" xfId="20879"/>
    <cellStyle name="Normal 5 3 2 4" xfId="20880"/>
    <cellStyle name="Normal 5 3 2 4 2" xfId="20881"/>
    <cellStyle name="Normal 5 3 2 4 3" xfId="20882"/>
    <cellStyle name="Normal 5 3 2 5" xfId="20883"/>
    <cellStyle name="Normal 5 3 2 5 2" xfId="20884"/>
    <cellStyle name="Normal 5 3 2 5 3" xfId="20885"/>
    <cellStyle name="Normal 5 3 2 6" xfId="20886"/>
    <cellStyle name="Normal 5 3 2 6 2" xfId="20887"/>
    <cellStyle name="Normal 5 3 2 6 3" xfId="20888"/>
    <cellStyle name="Normal 5 3 2 7" xfId="20889"/>
    <cellStyle name="Normal 5 3 2 7 2" xfId="20890"/>
    <cellStyle name="Normal 5 3 2 7 3" xfId="20891"/>
    <cellStyle name="Normal 5 3 3" xfId="20892"/>
    <cellStyle name="Normal 5 3 4" xfId="20893"/>
    <cellStyle name="Normal 5 3 5" xfId="20894"/>
    <cellStyle name="Normal 5 3 6" xfId="20895"/>
    <cellStyle name="Normal 5 3 7" xfId="20896"/>
    <cellStyle name="Normal 5 3 8" xfId="20897"/>
    <cellStyle name="Normal 5 3 8 2" xfId="20898"/>
    <cellStyle name="Normal 5 3 8 3" xfId="20899"/>
    <cellStyle name="Normal 5 3 9" xfId="20900"/>
    <cellStyle name="Normal 5 3 9 2" xfId="20901"/>
    <cellStyle name="Normal 5 3 9 3" xfId="20902"/>
    <cellStyle name="Normal 5 30" xfId="20903"/>
    <cellStyle name="Normal 5 30 2" xfId="20904"/>
    <cellStyle name="Normal 5 30 3" xfId="20905"/>
    <cellStyle name="Normal 5 31" xfId="20906"/>
    <cellStyle name="Normal 5 31 2" xfId="20907"/>
    <cellStyle name="Normal 5 31 3" xfId="20908"/>
    <cellStyle name="Normal 5 32" xfId="20909"/>
    <cellStyle name="Normal 5 32 2" xfId="20910"/>
    <cellStyle name="Normal 5 32 3" xfId="20911"/>
    <cellStyle name="Normal 5 33" xfId="20912"/>
    <cellStyle name="Normal 5 33 2" xfId="20913"/>
    <cellStyle name="Normal 5 33 3" xfId="20914"/>
    <cellStyle name="Normal 5 34" xfId="20915"/>
    <cellStyle name="Normal 5 34 2" xfId="20916"/>
    <cellStyle name="Normal 5 34 3" xfId="20917"/>
    <cellStyle name="Normal 5 35" xfId="20918"/>
    <cellStyle name="Normal 5 35 2" xfId="20919"/>
    <cellStyle name="Normal 5 35 3" xfId="20920"/>
    <cellStyle name="Normal 5 36" xfId="20921"/>
    <cellStyle name="Normal 5 37" xfId="20922"/>
    <cellStyle name="Normal 5 38" xfId="20923"/>
    <cellStyle name="Normal 5 39" xfId="20924"/>
    <cellStyle name="Normal 5 4" xfId="20925"/>
    <cellStyle name="Normal 5 4 10" xfId="20926"/>
    <cellStyle name="Normal 5 4 10 2" xfId="20927"/>
    <cellStyle name="Normal 5 4 10 3" xfId="20928"/>
    <cellStyle name="Normal 5 4 11" xfId="20929"/>
    <cellStyle name="Normal 5 4 11 2" xfId="20930"/>
    <cellStyle name="Normal 5 4 11 3" xfId="20931"/>
    <cellStyle name="Normal 5 4 12" xfId="20932"/>
    <cellStyle name="Normal 5 4 12 2" xfId="20933"/>
    <cellStyle name="Normal 5 4 12 3" xfId="20934"/>
    <cellStyle name="Normal 5 4 13" xfId="20935"/>
    <cellStyle name="Normal 5 4 13 2" xfId="20936"/>
    <cellStyle name="Normal 5 4 13 3" xfId="20937"/>
    <cellStyle name="Normal 5 4 14" xfId="20938"/>
    <cellStyle name="Normal 5 4 15" xfId="20939"/>
    <cellStyle name="Normal 5 4 2" xfId="20940"/>
    <cellStyle name="Normal 5 4 2 2" xfId="20941"/>
    <cellStyle name="Normal 5 4 2 2 2" xfId="20942"/>
    <cellStyle name="Normal 5 4 2 2 3" xfId="20943"/>
    <cellStyle name="Normal 5 4 2 3" xfId="20944"/>
    <cellStyle name="Normal 5 4 2 3 2" xfId="20945"/>
    <cellStyle name="Normal 5 4 2 3 3" xfId="20946"/>
    <cellStyle name="Normal 5 4 2 4" xfId="20947"/>
    <cellStyle name="Normal 5 4 2 4 2" xfId="20948"/>
    <cellStyle name="Normal 5 4 2 4 3" xfId="20949"/>
    <cellStyle name="Normal 5 4 2 5" xfId="20950"/>
    <cellStyle name="Normal 5 4 2 5 2" xfId="20951"/>
    <cellStyle name="Normal 5 4 2 5 3" xfId="20952"/>
    <cellStyle name="Normal 5 4 2 6" xfId="20953"/>
    <cellStyle name="Normal 5 4 2 6 2" xfId="20954"/>
    <cellStyle name="Normal 5 4 2 6 3" xfId="20955"/>
    <cellStyle name="Normal 5 4 2 7" xfId="20956"/>
    <cellStyle name="Normal 5 4 2 7 2" xfId="20957"/>
    <cellStyle name="Normal 5 4 2 7 3" xfId="20958"/>
    <cellStyle name="Normal 5 4 3" xfId="20959"/>
    <cellStyle name="Normal 5 4 4" xfId="20960"/>
    <cellStyle name="Normal 5 4 5" xfId="20961"/>
    <cellStyle name="Normal 5 4 6" xfId="20962"/>
    <cellStyle name="Normal 5 4 7" xfId="20963"/>
    <cellStyle name="Normal 5 4 8" xfId="20964"/>
    <cellStyle name="Normal 5 4 8 2" xfId="20965"/>
    <cellStyle name="Normal 5 4 8 3" xfId="20966"/>
    <cellStyle name="Normal 5 4 9" xfId="20967"/>
    <cellStyle name="Normal 5 4 9 2" xfId="20968"/>
    <cellStyle name="Normal 5 4 9 3" xfId="20969"/>
    <cellStyle name="Normal 5 40" xfId="20970"/>
    <cellStyle name="Normal 5 41" xfId="20971"/>
    <cellStyle name="Normal 5 42" xfId="20972"/>
    <cellStyle name="Normal 5 43" xfId="20973"/>
    <cellStyle name="Normal 5 44" xfId="20974"/>
    <cellStyle name="Normal 5 45" xfId="20975"/>
    <cellStyle name="Normal 5 46" xfId="20976"/>
    <cellStyle name="Normal 5 47" xfId="20977"/>
    <cellStyle name="Normal 5 48" xfId="30551"/>
    <cellStyle name="Normal 5 5" xfId="20978"/>
    <cellStyle name="Normal 5 5 10" xfId="20979"/>
    <cellStyle name="Normal 5 5 10 2" xfId="20980"/>
    <cellStyle name="Normal 5 5 10 3" xfId="20981"/>
    <cellStyle name="Normal 5 5 11" xfId="20982"/>
    <cellStyle name="Normal 5 5 11 2" xfId="20983"/>
    <cellStyle name="Normal 5 5 11 3" xfId="20984"/>
    <cellStyle name="Normal 5 5 12" xfId="20985"/>
    <cellStyle name="Normal 5 5 12 2" xfId="20986"/>
    <cellStyle name="Normal 5 5 12 3" xfId="20987"/>
    <cellStyle name="Normal 5 5 13" xfId="20988"/>
    <cellStyle name="Normal 5 5 13 2" xfId="20989"/>
    <cellStyle name="Normal 5 5 13 3" xfId="20990"/>
    <cellStyle name="Normal 5 5 14" xfId="20991"/>
    <cellStyle name="Normal 5 5 15" xfId="20992"/>
    <cellStyle name="Normal 5 5 2" xfId="20993"/>
    <cellStyle name="Normal 5 5 2 2" xfId="20994"/>
    <cellStyle name="Normal 5 5 2 2 2" xfId="20995"/>
    <cellStyle name="Normal 5 5 2 2 3" xfId="20996"/>
    <cellStyle name="Normal 5 5 2 3" xfId="20997"/>
    <cellStyle name="Normal 5 5 2 3 2" xfId="20998"/>
    <cellStyle name="Normal 5 5 2 3 3" xfId="20999"/>
    <cellStyle name="Normal 5 5 2 4" xfId="21000"/>
    <cellStyle name="Normal 5 5 2 4 2" xfId="21001"/>
    <cellStyle name="Normal 5 5 2 4 3" xfId="21002"/>
    <cellStyle name="Normal 5 5 2 5" xfId="21003"/>
    <cellStyle name="Normal 5 5 2 5 2" xfId="21004"/>
    <cellStyle name="Normal 5 5 2 5 3" xfId="21005"/>
    <cellStyle name="Normal 5 5 2 6" xfId="21006"/>
    <cellStyle name="Normal 5 5 2 6 2" xfId="21007"/>
    <cellStyle name="Normal 5 5 2 6 3" xfId="21008"/>
    <cellStyle name="Normal 5 5 2 7" xfId="21009"/>
    <cellStyle name="Normal 5 5 2 7 2" xfId="21010"/>
    <cellStyle name="Normal 5 5 2 7 3" xfId="21011"/>
    <cellStyle name="Normal 5 5 3" xfId="21012"/>
    <cellStyle name="Normal 5 5 4" xfId="21013"/>
    <cellStyle name="Normal 5 5 5" xfId="21014"/>
    <cellStyle name="Normal 5 5 6" xfId="21015"/>
    <cellStyle name="Normal 5 5 7" xfId="21016"/>
    <cellStyle name="Normal 5 5 8" xfId="21017"/>
    <cellStyle name="Normal 5 5 8 2" xfId="21018"/>
    <cellStyle name="Normal 5 5 8 3" xfId="21019"/>
    <cellStyle name="Normal 5 5 9" xfId="21020"/>
    <cellStyle name="Normal 5 5 9 2" xfId="21021"/>
    <cellStyle name="Normal 5 5 9 3" xfId="21022"/>
    <cellStyle name="Normal 5 6" xfId="21023"/>
    <cellStyle name="Normal 5 6 10" xfId="21024"/>
    <cellStyle name="Normal 5 6 10 2" xfId="21025"/>
    <cellStyle name="Normal 5 6 10 3" xfId="21026"/>
    <cellStyle name="Normal 5 6 11" xfId="21027"/>
    <cellStyle name="Normal 5 6 11 2" xfId="21028"/>
    <cellStyle name="Normal 5 6 11 3" xfId="21029"/>
    <cellStyle name="Normal 5 6 12" xfId="21030"/>
    <cellStyle name="Normal 5 6 12 2" xfId="21031"/>
    <cellStyle name="Normal 5 6 12 3" xfId="21032"/>
    <cellStyle name="Normal 5 6 13" xfId="21033"/>
    <cellStyle name="Normal 5 6 13 2" xfId="21034"/>
    <cellStyle name="Normal 5 6 13 3" xfId="21035"/>
    <cellStyle name="Normal 5 6 14" xfId="21036"/>
    <cellStyle name="Normal 5 6 15" xfId="21037"/>
    <cellStyle name="Normal 5 6 2" xfId="21038"/>
    <cellStyle name="Normal 5 6 2 2" xfId="21039"/>
    <cellStyle name="Normal 5 6 2 2 2" xfId="21040"/>
    <cellStyle name="Normal 5 6 2 2 3" xfId="21041"/>
    <cellStyle name="Normal 5 6 2 3" xfId="21042"/>
    <cellStyle name="Normal 5 6 2 3 2" xfId="21043"/>
    <cellStyle name="Normal 5 6 2 3 3" xfId="21044"/>
    <cellStyle name="Normal 5 6 2 4" xfId="21045"/>
    <cellStyle name="Normal 5 6 2 4 2" xfId="21046"/>
    <cellStyle name="Normal 5 6 2 4 3" xfId="21047"/>
    <cellStyle name="Normal 5 6 2 5" xfId="21048"/>
    <cellStyle name="Normal 5 6 2 5 2" xfId="21049"/>
    <cellStyle name="Normal 5 6 2 5 3" xfId="21050"/>
    <cellStyle name="Normal 5 6 2 6" xfId="21051"/>
    <cellStyle name="Normal 5 6 2 6 2" xfId="21052"/>
    <cellStyle name="Normal 5 6 2 6 3" xfId="21053"/>
    <cellStyle name="Normal 5 6 2 7" xfId="21054"/>
    <cellStyle name="Normal 5 6 2 7 2" xfId="21055"/>
    <cellStyle name="Normal 5 6 2 7 3" xfId="21056"/>
    <cellStyle name="Normal 5 6 3" xfId="21057"/>
    <cellStyle name="Normal 5 6 4" xfId="21058"/>
    <cellStyle name="Normal 5 6 5" xfId="21059"/>
    <cellStyle name="Normal 5 6 6" xfId="21060"/>
    <cellStyle name="Normal 5 6 7" xfId="21061"/>
    <cellStyle name="Normal 5 6 8" xfId="21062"/>
    <cellStyle name="Normal 5 6 8 2" xfId="21063"/>
    <cellStyle name="Normal 5 6 8 3" xfId="21064"/>
    <cellStyle name="Normal 5 6 9" xfId="21065"/>
    <cellStyle name="Normal 5 6 9 2" xfId="21066"/>
    <cellStyle name="Normal 5 6 9 3" xfId="21067"/>
    <cellStyle name="Normal 5 7" xfId="21068"/>
    <cellStyle name="Normal 5 7 10" xfId="21069"/>
    <cellStyle name="Normal 5 7 10 2" xfId="21070"/>
    <cellStyle name="Normal 5 7 10 3" xfId="21071"/>
    <cellStyle name="Normal 5 7 11" xfId="21072"/>
    <cellStyle name="Normal 5 7 11 2" xfId="21073"/>
    <cellStyle name="Normal 5 7 11 3" xfId="21074"/>
    <cellStyle name="Normal 5 7 12" xfId="21075"/>
    <cellStyle name="Normal 5 7 12 2" xfId="21076"/>
    <cellStyle name="Normal 5 7 12 3" xfId="21077"/>
    <cellStyle name="Normal 5 7 13" xfId="21078"/>
    <cellStyle name="Normal 5 7 13 2" xfId="21079"/>
    <cellStyle name="Normal 5 7 13 3" xfId="21080"/>
    <cellStyle name="Normal 5 7 14" xfId="21081"/>
    <cellStyle name="Normal 5 7 15" xfId="21082"/>
    <cellStyle name="Normal 5 7 2" xfId="21083"/>
    <cellStyle name="Normal 5 7 2 2" xfId="21084"/>
    <cellStyle name="Normal 5 7 2 2 2" xfId="21085"/>
    <cellStyle name="Normal 5 7 2 2 3" xfId="21086"/>
    <cellStyle name="Normal 5 7 2 3" xfId="21087"/>
    <cellStyle name="Normal 5 7 2 3 2" xfId="21088"/>
    <cellStyle name="Normal 5 7 2 3 3" xfId="21089"/>
    <cellStyle name="Normal 5 7 2 4" xfId="21090"/>
    <cellStyle name="Normal 5 7 2 4 2" xfId="21091"/>
    <cellStyle name="Normal 5 7 2 4 3" xfId="21092"/>
    <cellStyle name="Normal 5 7 2 5" xfId="21093"/>
    <cellStyle name="Normal 5 7 2 5 2" xfId="21094"/>
    <cellStyle name="Normal 5 7 2 5 3" xfId="21095"/>
    <cellStyle name="Normal 5 7 2 6" xfId="21096"/>
    <cellStyle name="Normal 5 7 2 6 2" xfId="21097"/>
    <cellStyle name="Normal 5 7 2 6 3" xfId="21098"/>
    <cellStyle name="Normal 5 7 2 7" xfId="21099"/>
    <cellStyle name="Normal 5 7 2 7 2" xfId="21100"/>
    <cellStyle name="Normal 5 7 2 7 3" xfId="21101"/>
    <cellStyle name="Normal 5 7 3" xfId="21102"/>
    <cellStyle name="Normal 5 7 4" xfId="21103"/>
    <cellStyle name="Normal 5 7 5" xfId="21104"/>
    <cellStyle name="Normal 5 7 6" xfId="21105"/>
    <cellStyle name="Normal 5 7 7" xfId="21106"/>
    <cellStyle name="Normal 5 7 8" xfId="21107"/>
    <cellStyle name="Normal 5 7 8 2" xfId="21108"/>
    <cellStyle name="Normal 5 7 8 3" xfId="21109"/>
    <cellStyle name="Normal 5 7 9" xfId="21110"/>
    <cellStyle name="Normal 5 7 9 2" xfId="21111"/>
    <cellStyle name="Normal 5 7 9 3" xfId="21112"/>
    <cellStyle name="Normal 5 8" xfId="21113"/>
    <cellStyle name="Normal 5 9" xfId="21114"/>
    <cellStyle name="Normal 50" xfId="21115"/>
    <cellStyle name="Normal 51" xfId="21116"/>
    <cellStyle name="Normal 52" xfId="21117"/>
    <cellStyle name="Normal 53" xfId="21118"/>
    <cellStyle name="Normal 54" xfId="21119"/>
    <cellStyle name="Normal 55" xfId="21120"/>
    <cellStyle name="Normal 56" xfId="21121"/>
    <cellStyle name="Normal 57" xfId="21122"/>
    <cellStyle name="Normal 57 10" xfId="21123"/>
    <cellStyle name="Normal 57 2" xfId="21124"/>
    <cellStyle name="Normal 57 2 2" xfId="21125"/>
    <cellStyle name="Normal 57 2 3" xfId="21126"/>
    <cellStyle name="Normal 57 3" xfId="21127"/>
    <cellStyle name="Normal 57 3 2" xfId="21128"/>
    <cellStyle name="Normal 57 3 3" xfId="21129"/>
    <cellStyle name="Normal 57 4" xfId="21130"/>
    <cellStyle name="Normal 57 4 2" xfId="21131"/>
    <cellStyle name="Normal 57 4 3" xfId="21132"/>
    <cellStyle name="Normal 57 5" xfId="21133"/>
    <cellStyle name="Normal 57 5 2" xfId="21134"/>
    <cellStyle name="Normal 57 5 3" xfId="21135"/>
    <cellStyle name="Normal 57 6" xfId="21136"/>
    <cellStyle name="Normal 57 6 2" xfId="21137"/>
    <cellStyle name="Normal 57 6 3" xfId="21138"/>
    <cellStyle name="Normal 57 7" xfId="21139"/>
    <cellStyle name="Normal 57 7 2" xfId="21140"/>
    <cellStyle name="Normal 57 7 3" xfId="21141"/>
    <cellStyle name="Normal 57 8" xfId="21142"/>
    <cellStyle name="Normal 57 9" xfId="21143"/>
    <cellStyle name="Normal 58" xfId="21144"/>
    <cellStyle name="Normal 59" xfId="21145"/>
    <cellStyle name="Normal 59 10" xfId="21146"/>
    <cellStyle name="Normal 59 2" xfId="21147"/>
    <cellStyle name="Normal 59 2 2" xfId="21148"/>
    <cellStyle name="Normal 59 2 3" xfId="21149"/>
    <cellStyle name="Normal 59 3" xfId="21150"/>
    <cellStyle name="Normal 59 3 2" xfId="21151"/>
    <cellStyle name="Normal 59 3 3" xfId="21152"/>
    <cellStyle name="Normal 59 4" xfId="21153"/>
    <cellStyle name="Normal 59 4 2" xfId="21154"/>
    <cellStyle name="Normal 59 4 3" xfId="21155"/>
    <cellStyle name="Normal 59 5" xfId="21156"/>
    <cellStyle name="Normal 59 5 2" xfId="21157"/>
    <cellStyle name="Normal 59 5 3" xfId="21158"/>
    <cellStyle name="Normal 59 6" xfId="21159"/>
    <cellStyle name="Normal 59 6 2" xfId="21160"/>
    <cellStyle name="Normal 59 6 3" xfId="21161"/>
    <cellStyle name="Normal 59 7" xfId="21162"/>
    <cellStyle name="Normal 59 7 2" xfId="21163"/>
    <cellStyle name="Normal 59 7 3" xfId="21164"/>
    <cellStyle name="Normal 59 8" xfId="21165"/>
    <cellStyle name="Normal 59 9" xfId="21166"/>
    <cellStyle name="Normal 6" xfId="21167"/>
    <cellStyle name="Normal 6 10" xfId="21168"/>
    <cellStyle name="Normal 6 10 2" xfId="21169"/>
    <cellStyle name="Normal 6 10 3" xfId="21170"/>
    <cellStyle name="Normal 6 10 4" xfId="21171"/>
    <cellStyle name="Normal 6 10 5" xfId="21172"/>
    <cellStyle name="Normal 6 10 6" xfId="21173"/>
    <cellStyle name="Normal 6 10 7" xfId="21174"/>
    <cellStyle name="Normal 6 10 8" xfId="21175"/>
    <cellStyle name="Normal 6 10 9" xfId="21176"/>
    <cellStyle name="Normal 6 11" xfId="21177"/>
    <cellStyle name="Normal 6 12" xfId="21178"/>
    <cellStyle name="Normal 6 12 2" xfId="21179"/>
    <cellStyle name="Normal 6 12 3" xfId="21180"/>
    <cellStyle name="Normal 6 13" xfId="21181"/>
    <cellStyle name="Normal 6 13 2" xfId="21182"/>
    <cellStyle name="Normal 6 13 3" xfId="21183"/>
    <cellStyle name="Normal 6 14" xfId="21184"/>
    <cellStyle name="Normal 6 14 2" xfId="21185"/>
    <cellStyle name="Normal 6 14 3" xfId="21186"/>
    <cellStyle name="Normal 6 15" xfId="21187"/>
    <cellStyle name="Normal 6 15 2" xfId="21188"/>
    <cellStyle name="Normal 6 15 3" xfId="21189"/>
    <cellStyle name="Normal 6 16" xfId="21190"/>
    <cellStyle name="Normal 6 16 2" xfId="21191"/>
    <cellStyle name="Normal 6 16 3" xfId="21192"/>
    <cellStyle name="Normal 6 17" xfId="30275"/>
    <cellStyle name="Normal 6 18" xfId="30554"/>
    <cellStyle name="Normal 6 2" xfId="21193"/>
    <cellStyle name="Normal 6 2 10" xfId="21194"/>
    <cellStyle name="Normal 6 2 10 2" xfId="21195"/>
    <cellStyle name="Normal 6 2 10 3" xfId="21196"/>
    <cellStyle name="Normal 6 2 11" xfId="21197"/>
    <cellStyle name="Normal 6 2 11 2" xfId="21198"/>
    <cellStyle name="Normal 6 2 11 3" xfId="21199"/>
    <cellStyle name="Normal 6 2 12" xfId="21200"/>
    <cellStyle name="Normal 6 2 12 2" xfId="21201"/>
    <cellStyle name="Normal 6 2 12 3" xfId="21202"/>
    <cellStyle name="Normal 6 2 13" xfId="21203"/>
    <cellStyle name="Normal 6 2 13 2" xfId="21204"/>
    <cellStyle name="Normal 6 2 13 3" xfId="21205"/>
    <cellStyle name="Normal 6 2 14" xfId="21206"/>
    <cellStyle name="Normal 6 2 15" xfId="21207"/>
    <cellStyle name="Normal 6 2 16" xfId="30555"/>
    <cellStyle name="Normal 6 2 2" xfId="21208"/>
    <cellStyle name="Normal 6 2 2 2" xfId="21209"/>
    <cellStyle name="Normal 6 2 2 2 2" xfId="21210"/>
    <cellStyle name="Normal 6 2 2 2 3" xfId="21211"/>
    <cellStyle name="Normal 6 2 2 3" xfId="21212"/>
    <cellStyle name="Normal 6 2 2 3 2" xfId="21213"/>
    <cellStyle name="Normal 6 2 2 3 3" xfId="21214"/>
    <cellStyle name="Normal 6 2 2 4" xfId="21215"/>
    <cellStyle name="Normal 6 2 2 4 2" xfId="21216"/>
    <cellStyle name="Normal 6 2 2 4 3" xfId="21217"/>
    <cellStyle name="Normal 6 2 2 5" xfId="21218"/>
    <cellStyle name="Normal 6 2 2 5 2" xfId="21219"/>
    <cellStyle name="Normal 6 2 2 5 3" xfId="21220"/>
    <cellStyle name="Normal 6 2 2 6" xfId="21221"/>
    <cellStyle name="Normal 6 2 2 6 2" xfId="21222"/>
    <cellStyle name="Normal 6 2 2 6 3" xfId="21223"/>
    <cellStyle name="Normal 6 2 2 7" xfId="21224"/>
    <cellStyle name="Normal 6 2 2 7 2" xfId="21225"/>
    <cellStyle name="Normal 6 2 2 7 3" xfId="21226"/>
    <cellStyle name="Normal 6 2 3" xfId="21227"/>
    <cellStyle name="Normal 6 2 4" xfId="21228"/>
    <cellStyle name="Normal 6 2 5" xfId="21229"/>
    <cellStyle name="Normal 6 2 6" xfId="21230"/>
    <cellStyle name="Normal 6 2 7" xfId="21231"/>
    <cellStyle name="Normal 6 2 8" xfId="21232"/>
    <cellStyle name="Normal 6 2 8 2" xfId="21233"/>
    <cellStyle name="Normal 6 2 8 3" xfId="21234"/>
    <cellStyle name="Normal 6 2 9" xfId="21235"/>
    <cellStyle name="Normal 6 2 9 2" xfId="21236"/>
    <cellStyle name="Normal 6 2 9 3" xfId="21237"/>
    <cellStyle name="Normal 6 3" xfId="21238"/>
    <cellStyle name="Normal 6 3 10" xfId="21239"/>
    <cellStyle name="Normal 6 3 10 2" xfId="21240"/>
    <cellStyle name="Normal 6 3 10 3" xfId="21241"/>
    <cellStyle name="Normal 6 3 11" xfId="21242"/>
    <cellStyle name="Normal 6 3 11 2" xfId="21243"/>
    <cellStyle name="Normal 6 3 11 3" xfId="21244"/>
    <cellStyle name="Normal 6 3 12" xfId="21245"/>
    <cellStyle name="Normal 6 3 12 2" xfId="21246"/>
    <cellStyle name="Normal 6 3 12 3" xfId="21247"/>
    <cellStyle name="Normal 6 3 13" xfId="21248"/>
    <cellStyle name="Normal 6 3 13 2" xfId="21249"/>
    <cellStyle name="Normal 6 3 13 3" xfId="21250"/>
    <cellStyle name="Normal 6 3 14" xfId="21251"/>
    <cellStyle name="Normal 6 3 15" xfId="21252"/>
    <cellStyle name="Normal 6 3 2" xfId="21253"/>
    <cellStyle name="Normal 6 3 2 2" xfId="21254"/>
    <cellStyle name="Normal 6 3 2 2 2" xfId="21255"/>
    <cellStyle name="Normal 6 3 2 2 3" xfId="21256"/>
    <cellStyle name="Normal 6 3 2 3" xfId="21257"/>
    <cellStyle name="Normal 6 3 2 3 2" xfId="21258"/>
    <cellStyle name="Normal 6 3 2 3 3" xfId="21259"/>
    <cellStyle name="Normal 6 3 2 4" xfId="21260"/>
    <cellStyle name="Normal 6 3 2 4 2" xfId="21261"/>
    <cellStyle name="Normal 6 3 2 4 3" xfId="21262"/>
    <cellStyle name="Normal 6 3 2 5" xfId="21263"/>
    <cellStyle name="Normal 6 3 2 5 2" xfId="21264"/>
    <cellStyle name="Normal 6 3 2 5 3" xfId="21265"/>
    <cellStyle name="Normal 6 3 2 6" xfId="21266"/>
    <cellStyle name="Normal 6 3 2 6 2" xfId="21267"/>
    <cellStyle name="Normal 6 3 2 6 3" xfId="21268"/>
    <cellStyle name="Normal 6 3 2 7" xfId="21269"/>
    <cellStyle name="Normal 6 3 2 7 2" xfId="21270"/>
    <cellStyle name="Normal 6 3 2 7 3" xfId="21271"/>
    <cellStyle name="Normal 6 3 3" xfId="21272"/>
    <cellStyle name="Normal 6 3 4" xfId="21273"/>
    <cellStyle name="Normal 6 3 5" xfId="21274"/>
    <cellStyle name="Normal 6 3 6" xfId="21275"/>
    <cellStyle name="Normal 6 3 7" xfId="21276"/>
    <cellStyle name="Normal 6 3 8" xfId="21277"/>
    <cellStyle name="Normal 6 3 8 2" xfId="21278"/>
    <cellStyle name="Normal 6 3 8 3" xfId="21279"/>
    <cellStyle name="Normal 6 3 9" xfId="21280"/>
    <cellStyle name="Normal 6 3 9 2" xfId="21281"/>
    <cellStyle name="Normal 6 3 9 3" xfId="21282"/>
    <cellStyle name="Normal 6 4" xfId="21283"/>
    <cellStyle name="Normal 6 4 10" xfId="21284"/>
    <cellStyle name="Normal 6 4 10 2" xfId="21285"/>
    <cellStyle name="Normal 6 4 10 3" xfId="21286"/>
    <cellStyle name="Normal 6 4 11" xfId="21287"/>
    <cellStyle name="Normal 6 4 11 2" xfId="21288"/>
    <cellStyle name="Normal 6 4 11 3" xfId="21289"/>
    <cellStyle name="Normal 6 4 12" xfId="21290"/>
    <cellStyle name="Normal 6 4 12 2" xfId="21291"/>
    <cellStyle name="Normal 6 4 12 3" xfId="21292"/>
    <cellStyle name="Normal 6 4 13" xfId="21293"/>
    <cellStyle name="Normal 6 4 13 2" xfId="21294"/>
    <cellStyle name="Normal 6 4 13 3" xfId="21295"/>
    <cellStyle name="Normal 6 4 14" xfId="21296"/>
    <cellStyle name="Normal 6 4 15" xfId="21297"/>
    <cellStyle name="Normal 6 4 2" xfId="21298"/>
    <cellStyle name="Normal 6 4 2 2" xfId="21299"/>
    <cellStyle name="Normal 6 4 2 2 2" xfId="21300"/>
    <cellStyle name="Normal 6 4 2 2 3" xfId="21301"/>
    <cellStyle name="Normal 6 4 2 3" xfId="21302"/>
    <cellStyle name="Normal 6 4 2 3 2" xfId="21303"/>
    <cellStyle name="Normal 6 4 2 3 3" xfId="21304"/>
    <cellStyle name="Normal 6 4 2 4" xfId="21305"/>
    <cellStyle name="Normal 6 4 2 4 2" xfId="21306"/>
    <cellStyle name="Normal 6 4 2 4 3" xfId="21307"/>
    <cellStyle name="Normal 6 4 2 5" xfId="21308"/>
    <cellStyle name="Normal 6 4 2 5 2" xfId="21309"/>
    <cellStyle name="Normal 6 4 2 5 3" xfId="21310"/>
    <cellStyle name="Normal 6 4 2 6" xfId="21311"/>
    <cellStyle name="Normal 6 4 2 6 2" xfId="21312"/>
    <cellStyle name="Normal 6 4 2 6 3" xfId="21313"/>
    <cellStyle name="Normal 6 4 2 7" xfId="21314"/>
    <cellStyle name="Normal 6 4 2 7 2" xfId="21315"/>
    <cellStyle name="Normal 6 4 2 7 3" xfId="21316"/>
    <cellStyle name="Normal 6 4 3" xfId="21317"/>
    <cellStyle name="Normal 6 4 4" xfId="21318"/>
    <cellStyle name="Normal 6 4 5" xfId="21319"/>
    <cellStyle name="Normal 6 4 6" xfId="21320"/>
    <cellStyle name="Normal 6 4 7" xfId="21321"/>
    <cellStyle name="Normal 6 4 8" xfId="21322"/>
    <cellStyle name="Normal 6 4 8 2" xfId="21323"/>
    <cellStyle name="Normal 6 4 8 3" xfId="21324"/>
    <cellStyle name="Normal 6 4 9" xfId="21325"/>
    <cellStyle name="Normal 6 4 9 2" xfId="21326"/>
    <cellStyle name="Normal 6 4 9 3" xfId="21327"/>
    <cellStyle name="Normal 6 5" xfId="21328"/>
    <cellStyle name="Normal 6 5 10" xfId="21329"/>
    <cellStyle name="Normal 6 5 10 2" xfId="21330"/>
    <cellStyle name="Normal 6 5 10 3" xfId="21331"/>
    <cellStyle name="Normal 6 5 11" xfId="21332"/>
    <cellStyle name="Normal 6 5 11 2" xfId="21333"/>
    <cellStyle name="Normal 6 5 11 3" xfId="21334"/>
    <cellStyle name="Normal 6 5 12" xfId="21335"/>
    <cellStyle name="Normal 6 5 12 2" xfId="21336"/>
    <cellStyle name="Normal 6 5 12 3" xfId="21337"/>
    <cellStyle name="Normal 6 5 13" xfId="21338"/>
    <cellStyle name="Normal 6 5 13 2" xfId="21339"/>
    <cellStyle name="Normal 6 5 13 3" xfId="21340"/>
    <cellStyle name="Normal 6 5 14" xfId="21341"/>
    <cellStyle name="Normal 6 5 15" xfId="21342"/>
    <cellStyle name="Normal 6 5 2" xfId="21343"/>
    <cellStyle name="Normal 6 5 2 2" xfId="21344"/>
    <cellStyle name="Normal 6 5 2 2 2" xfId="21345"/>
    <cellStyle name="Normal 6 5 2 2 3" xfId="21346"/>
    <cellStyle name="Normal 6 5 2 3" xfId="21347"/>
    <cellStyle name="Normal 6 5 2 3 2" xfId="21348"/>
    <cellStyle name="Normal 6 5 2 3 3" xfId="21349"/>
    <cellStyle name="Normal 6 5 2 4" xfId="21350"/>
    <cellStyle name="Normal 6 5 2 4 2" xfId="21351"/>
    <cellStyle name="Normal 6 5 2 4 3" xfId="21352"/>
    <cellStyle name="Normal 6 5 2 5" xfId="21353"/>
    <cellStyle name="Normal 6 5 2 5 2" xfId="21354"/>
    <cellStyle name="Normal 6 5 2 5 3" xfId="21355"/>
    <cellStyle name="Normal 6 5 2 6" xfId="21356"/>
    <cellStyle name="Normal 6 5 2 6 2" xfId="21357"/>
    <cellStyle name="Normal 6 5 2 6 3" xfId="21358"/>
    <cellStyle name="Normal 6 5 2 7" xfId="21359"/>
    <cellStyle name="Normal 6 5 2 7 2" xfId="21360"/>
    <cellStyle name="Normal 6 5 2 7 3" xfId="21361"/>
    <cellStyle name="Normal 6 5 3" xfId="21362"/>
    <cellStyle name="Normal 6 5 4" xfId="21363"/>
    <cellStyle name="Normal 6 5 5" xfId="21364"/>
    <cellStyle name="Normal 6 5 6" xfId="21365"/>
    <cellStyle name="Normal 6 5 7" xfId="21366"/>
    <cellStyle name="Normal 6 5 8" xfId="21367"/>
    <cellStyle name="Normal 6 5 8 2" xfId="21368"/>
    <cellStyle name="Normal 6 5 8 3" xfId="21369"/>
    <cellStyle name="Normal 6 5 9" xfId="21370"/>
    <cellStyle name="Normal 6 5 9 2" xfId="21371"/>
    <cellStyle name="Normal 6 5 9 3" xfId="21372"/>
    <cellStyle name="Normal 6 6" xfId="21373"/>
    <cellStyle name="Normal 6 6 10" xfId="21374"/>
    <cellStyle name="Normal 6 6 10 2" xfId="21375"/>
    <cellStyle name="Normal 6 6 10 3" xfId="21376"/>
    <cellStyle name="Normal 6 6 11" xfId="21377"/>
    <cellStyle name="Normal 6 6 11 2" xfId="21378"/>
    <cellStyle name="Normal 6 6 11 3" xfId="21379"/>
    <cellStyle name="Normal 6 6 12" xfId="21380"/>
    <cellStyle name="Normal 6 6 12 2" xfId="21381"/>
    <cellStyle name="Normal 6 6 12 3" xfId="21382"/>
    <cellStyle name="Normal 6 6 13" xfId="21383"/>
    <cellStyle name="Normal 6 6 13 2" xfId="21384"/>
    <cellStyle name="Normal 6 6 13 3" xfId="21385"/>
    <cellStyle name="Normal 6 6 14" xfId="21386"/>
    <cellStyle name="Normal 6 6 15" xfId="21387"/>
    <cellStyle name="Normal 6 6 2" xfId="21388"/>
    <cellStyle name="Normal 6 6 2 2" xfId="21389"/>
    <cellStyle name="Normal 6 6 2 2 2" xfId="21390"/>
    <cellStyle name="Normal 6 6 2 2 3" xfId="21391"/>
    <cellStyle name="Normal 6 6 2 3" xfId="21392"/>
    <cellStyle name="Normal 6 6 2 3 2" xfId="21393"/>
    <cellStyle name="Normal 6 6 2 3 3" xfId="21394"/>
    <cellStyle name="Normal 6 6 2 4" xfId="21395"/>
    <cellStyle name="Normal 6 6 2 4 2" xfId="21396"/>
    <cellStyle name="Normal 6 6 2 4 3" xfId="21397"/>
    <cellStyle name="Normal 6 6 2 5" xfId="21398"/>
    <cellStyle name="Normal 6 6 2 5 2" xfId="21399"/>
    <cellStyle name="Normal 6 6 2 5 3" xfId="21400"/>
    <cellStyle name="Normal 6 6 2 6" xfId="21401"/>
    <cellStyle name="Normal 6 6 2 6 2" xfId="21402"/>
    <cellStyle name="Normal 6 6 2 6 3" xfId="21403"/>
    <cellStyle name="Normal 6 6 2 7" xfId="21404"/>
    <cellStyle name="Normal 6 6 2 7 2" xfId="21405"/>
    <cellStyle name="Normal 6 6 2 7 3" xfId="21406"/>
    <cellStyle name="Normal 6 6 3" xfId="21407"/>
    <cellStyle name="Normal 6 6 4" xfId="21408"/>
    <cellStyle name="Normal 6 6 5" xfId="21409"/>
    <cellStyle name="Normal 6 6 6" xfId="21410"/>
    <cellStyle name="Normal 6 6 7" xfId="21411"/>
    <cellStyle name="Normal 6 6 8" xfId="21412"/>
    <cellStyle name="Normal 6 6 8 2" xfId="21413"/>
    <cellStyle name="Normal 6 6 8 3" xfId="21414"/>
    <cellStyle name="Normal 6 6 9" xfId="21415"/>
    <cellStyle name="Normal 6 6 9 2" xfId="21416"/>
    <cellStyle name="Normal 6 6 9 3" xfId="21417"/>
    <cellStyle name="Normal 6 7" xfId="21418"/>
    <cellStyle name="Normal 6 7 10" xfId="21419"/>
    <cellStyle name="Normal 6 7 10 2" xfId="21420"/>
    <cellStyle name="Normal 6 7 10 3" xfId="21421"/>
    <cellStyle name="Normal 6 7 11" xfId="21422"/>
    <cellStyle name="Normal 6 7 11 2" xfId="21423"/>
    <cellStyle name="Normal 6 7 11 3" xfId="21424"/>
    <cellStyle name="Normal 6 7 12" xfId="21425"/>
    <cellStyle name="Normal 6 7 12 2" xfId="21426"/>
    <cellStyle name="Normal 6 7 12 3" xfId="21427"/>
    <cellStyle name="Normal 6 7 13" xfId="21428"/>
    <cellStyle name="Normal 6 7 13 2" xfId="21429"/>
    <cellStyle name="Normal 6 7 13 3" xfId="21430"/>
    <cellStyle name="Normal 6 7 14" xfId="21431"/>
    <cellStyle name="Normal 6 7 15" xfId="21432"/>
    <cellStyle name="Normal 6 7 2" xfId="21433"/>
    <cellStyle name="Normal 6 7 2 2" xfId="21434"/>
    <cellStyle name="Normal 6 7 2 2 2" xfId="21435"/>
    <cellStyle name="Normal 6 7 2 2 3" xfId="21436"/>
    <cellStyle name="Normal 6 7 2 3" xfId="21437"/>
    <cellStyle name="Normal 6 7 2 3 2" xfId="21438"/>
    <cellStyle name="Normal 6 7 2 3 3" xfId="21439"/>
    <cellStyle name="Normal 6 7 2 4" xfId="21440"/>
    <cellStyle name="Normal 6 7 2 4 2" xfId="21441"/>
    <cellStyle name="Normal 6 7 2 4 3" xfId="21442"/>
    <cellStyle name="Normal 6 7 2 5" xfId="21443"/>
    <cellStyle name="Normal 6 7 2 5 2" xfId="21444"/>
    <cellStyle name="Normal 6 7 2 5 3" xfId="21445"/>
    <cellStyle name="Normal 6 7 2 6" xfId="21446"/>
    <cellStyle name="Normal 6 7 2 6 2" xfId="21447"/>
    <cellStyle name="Normal 6 7 2 6 3" xfId="21448"/>
    <cellStyle name="Normal 6 7 2 7" xfId="21449"/>
    <cellStyle name="Normal 6 7 2 7 2" xfId="21450"/>
    <cellStyle name="Normal 6 7 2 7 3" xfId="21451"/>
    <cellStyle name="Normal 6 7 3" xfId="21452"/>
    <cellStyle name="Normal 6 7 4" xfId="21453"/>
    <cellStyle name="Normal 6 7 5" xfId="21454"/>
    <cellStyle name="Normal 6 7 6" xfId="21455"/>
    <cellStyle name="Normal 6 7 7" xfId="21456"/>
    <cellStyle name="Normal 6 7 8" xfId="21457"/>
    <cellStyle name="Normal 6 7 8 2" xfId="21458"/>
    <cellStyle name="Normal 6 7 8 3" xfId="21459"/>
    <cellStyle name="Normal 6 7 9" xfId="21460"/>
    <cellStyle name="Normal 6 7 9 2" xfId="21461"/>
    <cellStyle name="Normal 6 7 9 3" xfId="21462"/>
    <cellStyle name="Normal 6 8" xfId="21463"/>
    <cellStyle name="Normal 6 8 10" xfId="21464"/>
    <cellStyle name="Normal 6 8 10 2" xfId="21465"/>
    <cellStyle name="Normal 6 8 10 3" xfId="21466"/>
    <cellStyle name="Normal 6 8 11" xfId="21467"/>
    <cellStyle name="Normal 6 8 11 2" xfId="21468"/>
    <cellStyle name="Normal 6 8 11 3" xfId="21469"/>
    <cellStyle name="Normal 6 8 12" xfId="21470"/>
    <cellStyle name="Normal 6 8 12 2" xfId="21471"/>
    <cellStyle name="Normal 6 8 12 3" xfId="21472"/>
    <cellStyle name="Normal 6 8 13" xfId="21473"/>
    <cellStyle name="Normal 6 8 13 2" xfId="21474"/>
    <cellStyle name="Normal 6 8 13 3" xfId="21475"/>
    <cellStyle name="Normal 6 8 14" xfId="21476"/>
    <cellStyle name="Normal 6 8 15" xfId="21477"/>
    <cellStyle name="Normal 6 8 2" xfId="21478"/>
    <cellStyle name="Normal 6 8 2 2" xfId="21479"/>
    <cellStyle name="Normal 6 8 2 2 2" xfId="21480"/>
    <cellStyle name="Normal 6 8 2 2 3" xfId="21481"/>
    <cellStyle name="Normal 6 8 2 3" xfId="21482"/>
    <cellStyle name="Normal 6 8 2 3 2" xfId="21483"/>
    <cellStyle name="Normal 6 8 2 3 3" xfId="21484"/>
    <cellStyle name="Normal 6 8 2 4" xfId="21485"/>
    <cellStyle name="Normal 6 8 2 4 2" xfId="21486"/>
    <cellStyle name="Normal 6 8 2 4 3" xfId="21487"/>
    <cellStyle name="Normal 6 8 2 5" xfId="21488"/>
    <cellStyle name="Normal 6 8 2 5 2" xfId="21489"/>
    <cellStyle name="Normal 6 8 2 5 3" xfId="21490"/>
    <cellStyle name="Normal 6 8 2 6" xfId="21491"/>
    <cellStyle name="Normal 6 8 2 6 2" xfId="21492"/>
    <cellStyle name="Normal 6 8 2 6 3" xfId="21493"/>
    <cellStyle name="Normal 6 8 2 7" xfId="21494"/>
    <cellStyle name="Normal 6 8 2 7 2" xfId="21495"/>
    <cellStyle name="Normal 6 8 2 7 3" xfId="21496"/>
    <cellStyle name="Normal 6 8 3" xfId="21497"/>
    <cellStyle name="Normal 6 8 4" xfId="21498"/>
    <cellStyle name="Normal 6 8 5" xfId="21499"/>
    <cellStyle name="Normal 6 8 6" xfId="21500"/>
    <cellStyle name="Normal 6 8 7" xfId="21501"/>
    <cellStyle name="Normal 6 8 8" xfId="21502"/>
    <cellStyle name="Normal 6 8 8 2" xfId="21503"/>
    <cellStyle name="Normal 6 8 8 3" xfId="21504"/>
    <cellStyle name="Normal 6 8 9" xfId="21505"/>
    <cellStyle name="Normal 6 8 9 2" xfId="21506"/>
    <cellStyle name="Normal 6 8 9 3" xfId="21507"/>
    <cellStyle name="Normal 6 9" xfId="21508"/>
    <cellStyle name="Normal 6 9 10" xfId="21509"/>
    <cellStyle name="Normal 6 9 10 2" xfId="21510"/>
    <cellStyle name="Normal 6 9 10 3" xfId="21511"/>
    <cellStyle name="Normal 6 9 11" xfId="21512"/>
    <cellStyle name="Normal 6 9 11 2" xfId="21513"/>
    <cellStyle name="Normal 6 9 11 3" xfId="21514"/>
    <cellStyle name="Normal 6 9 12" xfId="21515"/>
    <cellStyle name="Normal 6 9 12 2" xfId="21516"/>
    <cellStyle name="Normal 6 9 12 3" xfId="21517"/>
    <cellStyle name="Normal 6 9 13" xfId="21518"/>
    <cellStyle name="Normal 6 9 13 2" xfId="21519"/>
    <cellStyle name="Normal 6 9 13 3" xfId="21520"/>
    <cellStyle name="Normal 6 9 14" xfId="21521"/>
    <cellStyle name="Normal 6 9 15" xfId="21522"/>
    <cellStyle name="Normal 6 9 2" xfId="21523"/>
    <cellStyle name="Normal 6 9 2 2" xfId="21524"/>
    <cellStyle name="Normal 6 9 2 2 2" xfId="21525"/>
    <cellStyle name="Normal 6 9 2 2 3" xfId="21526"/>
    <cellStyle name="Normal 6 9 2 3" xfId="21527"/>
    <cellStyle name="Normal 6 9 2 3 2" xfId="21528"/>
    <cellStyle name="Normal 6 9 2 3 3" xfId="21529"/>
    <cellStyle name="Normal 6 9 2 4" xfId="21530"/>
    <cellStyle name="Normal 6 9 2 4 2" xfId="21531"/>
    <cellStyle name="Normal 6 9 2 4 3" xfId="21532"/>
    <cellStyle name="Normal 6 9 2 5" xfId="21533"/>
    <cellStyle name="Normal 6 9 2 5 2" xfId="21534"/>
    <cellStyle name="Normal 6 9 2 5 3" xfId="21535"/>
    <cellStyle name="Normal 6 9 2 6" xfId="21536"/>
    <cellStyle name="Normal 6 9 2 6 2" xfId="21537"/>
    <cellStyle name="Normal 6 9 2 6 3" xfId="21538"/>
    <cellStyle name="Normal 6 9 2 7" xfId="21539"/>
    <cellStyle name="Normal 6 9 2 7 2" xfId="21540"/>
    <cellStyle name="Normal 6 9 2 7 3" xfId="21541"/>
    <cellStyle name="Normal 6 9 3" xfId="21542"/>
    <cellStyle name="Normal 6 9 4" xfId="21543"/>
    <cellStyle name="Normal 6 9 5" xfId="21544"/>
    <cellStyle name="Normal 6 9 6" xfId="21545"/>
    <cellStyle name="Normal 6 9 7" xfId="21546"/>
    <cellStyle name="Normal 6 9 8" xfId="21547"/>
    <cellStyle name="Normal 6 9 8 2" xfId="21548"/>
    <cellStyle name="Normal 6 9 8 3" xfId="21549"/>
    <cellStyle name="Normal 6 9 9" xfId="21550"/>
    <cellStyle name="Normal 6 9 9 2" xfId="21551"/>
    <cellStyle name="Normal 6 9 9 3" xfId="21552"/>
    <cellStyle name="Normal 60" xfId="21553"/>
    <cellStyle name="Normal 61" xfId="21554"/>
    <cellStyle name="Normal 61 10" xfId="21555"/>
    <cellStyle name="Normal 61 2" xfId="21556"/>
    <cellStyle name="Normal 61 2 2" xfId="21557"/>
    <cellStyle name="Normal 61 2 3" xfId="21558"/>
    <cellStyle name="Normal 61 3" xfId="21559"/>
    <cellStyle name="Normal 61 3 2" xfId="21560"/>
    <cellStyle name="Normal 61 3 3" xfId="21561"/>
    <cellStyle name="Normal 61 4" xfId="21562"/>
    <cellStyle name="Normal 61 4 2" xfId="21563"/>
    <cellStyle name="Normal 61 4 3" xfId="21564"/>
    <cellStyle name="Normal 61 5" xfId="21565"/>
    <cellStyle name="Normal 61 5 2" xfId="21566"/>
    <cellStyle name="Normal 61 5 3" xfId="21567"/>
    <cellStyle name="Normal 61 6" xfId="21568"/>
    <cellStyle name="Normal 61 6 2" xfId="21569"/>
    <cellStyle name="Normal 61 6 3" xfId="21570"/>
    <cellStyle name="Normal 61 7" xfId="21571"/>
    <cellStyle name="Normal 61 7 2" xfId="21572"/>
    <cellStyle name="Normal 61 7 3" xfId="21573"/>
    <cellStyle name="Normal 61 8" xfId="21574"/>
    <cellStyle name="Normal 61 9" xfId="21575"/>
    <cellStyle name="Normal 62" xfId="21576"/>
    <cellStyle name="Normal 62 2" xfId="21577"/>
    <cellStyle name="Normal 62 3" xfId="21578"/>
    <cellStyle name="Normal 62 4" xfId="21579"/>
    <cellStyle name="Normal 62 5" xfId="21580"/>
    <cellStyle name="Normal 62 6" xfId="21581"/>
    <cellStyle name="Normal 62 7" xfId="21582"/>
    <cellStyle name="Normal 63" xfId="21583"/>
    <cellStyle name="Normal 64" xfId="21584"/>
    <cellStyle name="Normal 65" xfId="21585"/>
    <cellStyle name="Normal 66" xfId="21586"/>
    <cellStyle name="Normal 67" xfId="21587"/>
    <cellStyle name="Normal 68" xfId="21588"/>
    <cellStyle name="Normal 69" xfId="21589"/>
    <cellStyle name="Normal 7" xfId="21590"/>
    <cellStyle name="Normal 7 10" xfId="21591"/>
    <cellStyle name="Normal 7 11" xfId="21592"/>
    <cellStyle name="Normal 7 12" xfId="21593"/>
    <cellStyle name="Normal 7 12 2" xfId="21594"/>
    <cellStyle name="Normal 7 12 3" xfId="21595"/>
    <cellStyle name="Normal 7 13" xfId="21596"/>
    <cellStyle name="Normal 7 13 2" xfId="21597"/>
    <cellStyle name="Normal 7 13 3" xfId="21598"/>
    <cellStyle name="Normal 7 14" xfId="21599"/>
    <cellStyle name="Normal 7 14 2" xfId="21600"/>
    <cellStyle name="Normal 7 14 3" xfId="21601"/>
    <cellStyle name="Normal 7 15" xfId="21602"/>
    <cellStyle name="Normal 7 15 2" xfId="21603"/>
    <cellStyle name="Normal 7 15 3" xfId="21604"/>
    <cellStyle name="Normal 7 16" xfId="21605"/>
    <cellStyle name="Normal 7 16 2" xfId="21606"/>
    <cellStyle name="Normal 7 16 3" xfId="21607"/>
    <cellStyle name="Normal 7 17" xfId="30273"/>
    <cellStyle name="Normal 7 18" xfId="30556"/>
    <cellStyle name="Normal 7 2" xfId="21608"/>
    <cellStyle name="Normal 7 2 2" xfId="30558"/>
    <cellStyle name="Normal 7 2 2 2" xfId="30559"/>
    <cellStyle name="Normal 7 2 2 3" xfId="30560"/>
    <cellStyle name="Normal 7 2 2 3 2" xfId="30561"/>
    <cellStyle name="Normal 7 2 2 3 2 2" xfId="30562"/>
    <cellStyle name="Normal 7 2 2 3 2 2 3" xfId="30563"/>
    <cellStyle name="Normal 7 2 2 3 2 2 3 2" xfId="30564"/>
    <cellStyle name="Normal 7 2 2 3 2 2 3 2 2" xfId="30565"/>
    <cellStyle name="Normal 7 2 2 3 2 4" xfId="30566"/>
    <cellStyle name="Normal 7 2 2 3 2 4 2" xfId="30567"/>
    <cellStyle name="Normal 7 2 2 3 2 4 2 2" xfId="30568"/>
    <cellStyle name="Normal 7 2 2 3 2 4 2 2 2" xfId="30569"/>
    <cellStyle name="Normal 7 2 2 3 2 4 2 2 2 2" xfId="30570"/>
    <cellStyle name="Normal 7 2 2 3 2 4 2 2 2 2 2" xfId="30571"/>
    <cellStyle name="Normal 7 2 3" xfId="30572"/>
    <cellStyle name="Normal 7 2 3 2" xfId="30573"/>
    <cellStyle name="Normal 7 2 3 3" xfId="30574"/>
    <cellStyle name="Normal 7 2 3 4" xfId="30575"/>
    <cellStyle name="Normal 7 2 3 4 2" xfId="30576"/>
    <cellStyle name="Normal 7 2 3 4 2 2" xfId="30577"/>
    <cellStyle name="Normal 7 2 3 4 2 3" xfId="30578"/>
    <cellStyle name="Normal 7 2 3 4 2 3 2" xfId="30579"/>
    <cellStyle name="Normal 7 2 3 4 2 3 2 2" xfId="30580"/>
    <cellStyle name="Normal 7 2 3 4 2 3 2 2 2" xfId="30581"/>
    <cellStyle name="Normal 7 2 3 4 2 3 2 2 2 2" xfId="30582"/>
    <cellStyle name="Normal 7 2 3 4 2 3 2 2 3" xfId="30583"/>
    <cellStyle name="Normal 7 2 3 4 2 3 2 2 3 2" xfId="30584"/>
    <cellStyle name="Normal 7 2 4" xfId="30557"/>
    <cellStyle name="Normal 7 3" xfId="21609"/>
    <cellStyle name="Normal 7 3 2" xfId="30585"/>
    <cellStyle name="Normal 7 4" xfId="21610"/>
    <cellStyle name="Normal 7 4 2" xfId="30587"/>
    <cellStyle name="Normal 7 4 2 2" xfId="30588"/>
    <cellStyle name="Normal 7 4 2 3" xfId="30589"/>
    <cellStyle name="Normal 7 4 2 3 2" xfId="30590"/>
    <cellStyle name="Normal 7 4 2 3 2 2" xfId="30591"/>
    <cellStyle name="Normal 7 4 2 3 2 2 3" xfId="30592"/>
    <cellStyle name="Normal 7 4 2 3 2 2 3 2" xfId="30593"/>
    <cellStyle name="Normal 7 4 2 3 2 2 3 2 2" xfId="30594"/>
    <cellStyle name="Normal 7 4 2 4" xfId="30595"/>
    <cellStyle name="Normal 7 4 2 5" xfId="30596"/>
    <cellStyle name="Normal 7 4 2 5 2" xfId="30597"/>
    <cellStyle name="Normal 7 4 2 5 2 2" xfId="30598"/>
    <cellStyle name="Normal 7 4 2 5 2 3" xfId="30599"/>
    <cellStyle name="Normal 7 4 2 5 2 3 2" xfId="30600"/>
    <cellStyle name="Normal 7 4 2 5 2 3 2 2" xfId="30601"/>
    <cellStyle name="Normal 7 4 2 5 2 3 2 2 2" xfId="30602"/>
    <cellStyle name="Normal 7 4 2 5 2 3 2 3" xfId="30603"/>
    <cellStyle name="Normal 7 4 2 5 2 3 2 3 2" xfId="30604"/>
    <cellStyle name="Normal 7 4 2 5 2 3 2 3 2 2" xfId="30605"/>
    <cellStyle name="Normal 7 4 2 5 2 3 2 3 2 2 2" xfId="30606"/>
    <cellStyle name="Normal 7 4 3" xfId="30607"/>
    <cellStyle name="Normal 7 4 3 2" xfId="30608"/>
    <cellStyle name="Normal 7 4 3 3" xfId="30609"/>
    <cellStyle name="Normal 7 4 3 3 2" xfId="30610"/>
    <cellStyle name="Normal 7 4 3 3 2 2" xfId="30611"/>
    <cellStyle name="Normal 7 4 3 3 2 2 2" xfId="30612"/>
    <cellStyle name="Normal 7 4 4" xfId="30586"/>
    <cellStyle name="Normal 7 5" xfId="21611"/>
    <cellStyle name="Normal 7 6" xfId="21612"/>
    <cellStyle name="Normal 7 7" xfId="21613"/>
    <cellStyle name="Normal 7 8" xfId="21614"/>
    <cellStyle name="Normal 7 8 2" xfId="21615"/>
    <cellStyle name="Normal 7 8 3" xfId="21616"/>
    <cellStyle name="Normal 7 8 4" xfId="21617"/>
    <cellStyle name="Normal 7 8 5" xfId="21618"/>
    <cellStyle name="Normal 7 8 6" xfId="21619"/>
    <cellStyle name="Normal 7 8 7" xfId="21620"/>
    <cellStyle name="Normal 7 8 8" xfId="21621"/>
    <cellStyle name="Normal 7 8 9" xfId="21622"/>
    <cellStyle name="Normal 7 9" xfId="21623"/>
    <cellStyle name="Normal 70" xfId="21624"/>
    <cellStyle name="Normal 77" xfId="21625"/>
    <cellStyle name="Normal 8" xfId="21626"/>
    <cellStyle name="Normal 8 10" xfId="21627"/>
    <cellStyle name="Normal 8 11" xfId="21628"/>
    <cellStyle name="Normal 8 12" xfId="30613"/>
    <cellStyle name="Normal 8 2" xfId="21629"/>
    <cellStyle name="Normal 8 3" xfId="21630"/>
    <cellStyle name="Normal 8 3 2" xfId="30615"/>
    <cellStyle name="Normal 8 3 3" xfId="30614"/>
    <cellStyle name="Normal 8 4" xfId="21631"/>
    <cellStyle name="Normal 8 5" xfId="21632"/>
    <cellStyle name="Normal 8 6" xfId="21633"/>
    <cellStyle name="Normal 8 7" xfId="21634"/>
    <cellStyle name="Normal 8 8" xfId="21635"/>
    <cellStyle name="Normal 8 9" xfId="21636"/>
    <cellStyle name="Normal 89 2" xfId="21637"/>
    <cellStyle name="Normal 89 2 2" xfId="21638"/>
    <cellStyle name="Normal 89 2 3" xfId="21639"/>
    <cellStyle name="Normal 89 3" xfId="21640"/>
    <cellStyle name="Normal 89 3 2" xfId="21641"/>
    <cellStyle name="Normal 89 3 3" xfId="21642"/>
    <cellStyle name="Normal 89 4" xfId="21643"/>
    <cellStyle name="Normal 89 4 2" xfId="21644"/>
    <cellStyle name="Normal 89 4 3" xfId="21645"/>
    <cellStyle name="Normal 89 5" xfId="21646"/>
    <cellStyle name="Normal 89 5 2" xfId="21647"/>
    <cellStyle name="Normal 89 5 3" xfId="21648"/>
    <cellStyle name="Normal 89 6" xfId="21649"/>
    <cellStyle name="Normal 89 6 2" xfId="21650"/>
    <cellStyle name="Normal 89 6 3" xfId="21651"/>
    <cellStyle name="Normal 89 7" xfId="21652"/>
    <cellStyle name="Normal 89 7 2" xfId="21653"/>
    <cellStyle name="Normal 89 7 3" xfId="21654"/>
    <cellStyle name="Normal 9" xfId="21655"/>
    <cellStyle name="Normal 9 2" xfId="21656"/>
    <cellStyle name="Normal 9 2 2" xfId="30617"/>
    <cellStyle name="Normal 9 3" xfId="21657"/>
    <cellStyle name="Normal 9 4" xfId="21658"/>
    <cellStyle name="Normal 9 5" xfId="21659"/>
    <cellStyle name="Normal 9 6" xfId="30616"/>
    <cellStyle name="Normal 96" xfId="21660"/>
    <cellStyle name="Normal 96 2" xfId="21661"/>
    <cellStyle name="Normal 96 3" xfId="21662"/>
    <cellStyle name="Normal 97" xfId="21663"/>
    <cellStyle name="Normal 97 2" xfId="21664"/>
    <cellStyle name="Normal 97 3" xfId="21665"/>
    <cellStyle name="Normal 98" xfId="21666"/>
    <cellStyle name="Normal 98 2" xfId="21667"/>
    <cellStyle name="Normal 98 3" xfId="21668"/>
    <cellStyle name="Normal." xfId="32"/>
    <cellStyle name="Normal. 2" xfId="21670"/>
    <cellStyle name="Normal. 3" xfId="21669"/>
    <cellStyle name="Note" xfId="30298" builtinId="10" customBuiltin="1"/>
    <cellStyle name="Note 10" xfId="21671"/>
    <cellStyle name="Note 10 10" xfId="21672"/>
    <cellStyle name="Note 10 11" xfId="21673"/>
    <cellStyle name="Note 10 12" xfId="21674"/>
    <cellStyle name="Note 10 13" xfId="21675"/>
    <cellStyle name="Note 10 14" xfId="21676"/>
    <cellStyle name="Note 10 15" xfId="21677"/>
    <cellStyle name="Note 10 16" xfId="21678"/>
    <cellStyle name="Note 10 17" xfId="21679"/>
    <cellStyle name="Note 10 18" xfId="21680"/>
    <cellStyle name="Note 10 19" xfId="21681"/>
    <cellStyle name="Note 10 2" xfId="21682"/>
    <cellStyle name="Note 10 2 2" xfId="21683"/>
    <cellStyle name="Note 10 20" xfId="21684"/>
    <cellStyle name="Note 10 21" xfId="21685"/>
    <cellStyle name="Note 10 22" xfId="21686"/>
    <cellStyle name="Note 10 23" xfId="21687"/>
    <cellStyle name="Note 10 24" xfId="21688"/>
    <cellStyle name="Note 10 25" xfId="21689"/>
    <cellStyle name="Note 10 26" xfId="21690"/>
    <cellStyle name="Note 10 27" xfId="21691"/>
    <cellStyle name="Note 10 28" xfId="21692"/>
    <cellStyle name="Note 10 29" xfId="21693"/>
    <cellStyle name="Note 10 3" xfId="21694"/>
    <cellStyle name="Note 10 3 2" xfId="21695"/>
    <cellStyle name="Note 10 30" xfId="21696"/>
    <cellStyle name="Note 10 31" xfId="21697"/>
    <cellStyle name="Note 10 32" xfId="21698"/>
    <cellStyle name="Note 10 33" xfId="21699"/>
    <cellStyle name="Note 10 34" xfId="21700"/>
    <cellStyle name="Note 10 35" xfId="21701"/>
    <cellStyle name="Note 10 36" xfId="21702"/>
    <cellStyle name="Note 10 37" xfId="21703"/>
    <cellStyle name="Note 10 38" xfId="21704"/>
    <cellStyle name="Note 10 39" xfId="21705"/>
    <cellStyle name="Note 10 4" xfId="21706"/>
    <cellStyle name="Note 10 4 2" xfId="21707"/>
    <cellStyle name="Note 10 40" xfId="21708"/>
    <cellStyle name="Note 10 41" xfId="21709"/>
    <cellStyle name="Note 10 42" xfId="21710"/>
    <cellStyle name="Note 10 43" xfId="21711"/>
    <cellStyle name="Note 10 44" xfId="21712"/>
    <cellStyle name="Note 10 45" xfId="21713"/>
    <cellStyle name="Note 10 46" xfId="21714"/>
    <cellStyle name="Note 10 47" xfId="21715"/>
    <cellStyle name="Note 10 48" xfId="21716"/>
    <cellStyle name="Note 10 5" xfId="21717"/>
    <cellStyle name="Note 10 5 2" xfId="21718"/>
    <cellStyle name="Note 10 6" xfId="21719"/>
    <cellStyle name="Note 10 6 2" xfId="21720"/>
    <cellStyle name="Note 10 7" xfId="21721"/>
    <cellStyle name="Note 10 7 2" xfId="21722"/>
    <cellStyle name="Note 10 8" xfId="21723"/>
    <cellStyle name="Note 10 8 2" xfId="21724"/>
    <cellStyle name="Note 10 9" xfId="21725"/>
    <cellStyle name="Note 10 9 2" xfId="21726"/>
    <cellStyle name="Note 11" xfId="21727"/>
    <cellStyle name="Note 11 10" xfId="21728"/>
    <cellStyle name="Note 11 11" xfId="21729"/>
    <cellStyle name="Note 11 12" xfId="21730"/>
    <cellStyle name="Note 11 13" xfId="21731"/>
    <cellStyle name="Note 11 14" xfId="21732"/>
    <cellStyle name="Note 11 15" xfId="21733"/>
    <cellStyle name="Note 11 16" xfId="21734"/>
    <cellStyle name="Note 11 17" xfId="21735"/>
    <cellStyle name="Note 11 18" xfId="21736"/>
    <cellStyle name="Note 11 19" xfId="21737"/>
    <cellStyle name="Note 11 2" xfId="21738"/>
    <cellStyle name="Note 11 2 2" xfId="21739"/>
    <cellStyle name="Note 11 20" xfId="21740"/>
    <cellStyle name="Note 11 21" xfId="21741"/>
    <cellStyle name="Note 11 22" xfId="21742"/>
    <cellStyle name="Note 11 23" xfId="21743"/>
    <cellStyle name="Note 11 24" xfId="21744"/>
    <cellStyle name="Note 11 25" xfId="21745"/>
    <cellStyle name="Note 11 26" xfId="21746"/>
    <cellStyle name="Note 11 27" xfId="21747"/>
    <cellStyle name="Note 11 28" xfId="21748"/>
    <cellStyle name="Note 11 29" xfId="21749"/>
    <cellStyle name="Note 11 3" xfId="21750"/>
    <cellStyle name="Note 11 3 2" xfId="21751"/>
    <cellStyle name="Note 11 30" xfId="21752"/>
    <cellStyle name="Note 11 31" xfId="21753"/>
    <cellStyle name="Note 11 32" xfId="21754"/>
    <cellStyle name="Note 11 33" xfId="21755"/>
    <cellStyle name="Note 11 34" xfId="21756"/>
    <cellStyle name="Note 11 35" xfId="21757"/>
    <cellStyle name="Note 11 36" xfId="21758"/>
    <cellStyle name="Note 11 37" xfId="21759"/>
    <cellStyle name="Note 11 38" xfId="21760"/>
    <cellStyle name="Note 11 39" xfId="21761"/>
    <cellStyle name="Note 11 4" xfId="21762"/>
    <cellStyle name="Note 11 4 2" xfId="21763"/>
    <cellStyle name="Note 11 40" xfId="21764"/>
    <cellStyle name="Note 11 41" xfId="21765"/>
    <cellStyle name="Note 11 42" xfId="21766"/>
    <cellStyle name="Note 11 43" xfId="21767"/>
    <cellStyle name="Note 11 44" xfId="21768"/>
    <cellStyle name="Note 11 45" xfId="21769"/>
    <cellStyle name="Note 11 46" xfId="21770"/>
    <cellStyle name="Note 11 47" xfId="21771"/>
    <cellStyle name="Note 11 48" xfId="21772"/>
    <cellStyle name="Note 11 5" xfId="21773"/>
    <cellStyle name="Note 11 5 2" xfId="21774"/>
    <cellStyle name="Note 11 6" xfId="21775"/>
    <cellStyle name="Note 11 6 2" xfId="21776"/>
    <cellStyle name="Note 11 7" xfId="21777"/>
    <cellStyle name="Note 11 7 2" xfId="21778"/>
    <cellStyle name="Note 11 8" xfId="21779"/>
    <cellStyle name="Note 11 8 2" xfId="21780"/>
    <cellStyle name="Note 11 9" xfId="21781"/>
    <cellStyle name="Note 11 9 2" xfId="21782"/>
    <cellStyle name="Note 12" xfId="21783"/>
    <cellStyle name="Note 12 10" xfId="21784"/>
    <cellStyle name="Note 12 11" xfId="21785"/>
    <cellStyle name="Note 12 12" xfId="21786"/>
    <cellStyle name="Note 12 13" xfId="21787"/>
    <cellStyle name="Note 12 14" xfId="21788"/>
    <cellStyle name="Note 12 15" xfId="21789"/>
    <cellStyle name="Note 12 16" xfId="21790"/>
    <cellStyle name="Note 12 17" xfId="21791"/>
    <cellStyle name="Note 12 18" xfId="21792"/>
    <cellStyle name="Note 12 19" xfId="21793"/>
    <cellStyle name="Note 12 2" xfId="21794"/>
    <cellStyle name="Note 12 2 2" xfId="21795"/>
    <cellStyle name="Note 12 20" xfId="21796"/>
    <cellStyle name="Note 12 21" xfId="21797"/>
    <cellStyle name="Note 12 22" xfId="21798"/>
    <cellStyle name="Note 12 23" xfId="21799"/>
    <cellStyle name="Note 12 24" xfId="21800"/>
    <cellStyle name="Note 12 25" xfId="21801"/>
    <cellStyle name="Note 12 26" xfId="21802"/>
    <cellStyle name="Note 12 27" xfId="21803"/>
    <cellStyle name="Note 12 28" xfId="21804"/>
    <cellStyle name="Note 12 29" xfId="21805"/>
    <cellStyle name="Note 12 3" xfId="21806"/>
    <cellStyle name="Note 12 3 2" xfId="21807"/>
    <cellStyle name="Note 12 30" xfId="21808"/>
    <cellStyle name="Note 12 31" xfId="21809"/>
    <cellStyle name="Note 12 32" xfId="21810"/>
    <cellStyle name="Note 12 33" xfId="21811"/>
    <cellStyle name="Note 12 34" xfId="21812"/>
    <cellStyle name="Note 12 35" xfId="21813"/>
    <cellStyle name="Note 12 36" xfId="21814"/>
    <cellStyle name="Note 12 37" xfId="21815"/>
    <cellStyle name="Note 12 38" xfId="21816"/>
    <cellStyle name="Note 12 39" xfId="21817"/>
    <cellStyle name="Note 12 4" xfId="21818"/>
    <cellStyle name="Note 12 4 2" xfId="21819"/>
    <cellStyle name="Note 12 40" xfId="21820"/>
    <cellStyle name="Note 12 41" xfId="21821"/>
    <cellStyle name="Note 12 42" xfId="21822"/>
    <cellStyle name="Note 12 43" xfId="21823"/>
    <cellStyle name="Note 12 44" xfId="21824"/>
    <cellStyle name="Note 12 45" xfId="21825"/>
    <cellStyle name="Note 12 46" xfId="21826"/>
    <cellStyle name="Note 12 47" xfId="21827"/>
    <cellStyle name="Note 12 48" xfId="21828"/>
    <cellStyle name="Note 12 5" xfId="21829"/>
    <cellStyle name="Note 12 5 2" xfId="21830"/>
    <cellStyle name="Note 12 6" xfId="21831"/>
    <cellStyle name="Note 12 6 2" xfId="21832"/>
    <cellStyle name="Note 12 7" xfId="21833"/>
    <cellStyle name="Note 12 7 2" xfId="21834"/>
    <cellStyle name="Note 12 8" xfId="21835"/>
    <cellStyle name="Note 12 8 2" xfId="21836"/>
    <cellStyle name="Note 12 9" xfId="21837"/>
    <cellStyle name="Note 12 9 2" xfId="21838"/>
    <cellStyle name="Note 13" xfId="21839"/>
    <cellStyle name="Note 13 10" xfId="21840"/>
    <cellStyle name="Note 13 11" xfId="21841"/>
    <cellStyle name="Note 13 12" xfId="21842"/>
    <cellStyle name="Note 13 13" xfId="21843"/>
    <cellStyle name="Note 13 14" xfId="21844"/>
    <cellStyle name="Note 13 15" xfId="21845"/>
    <cellStyle name="Note 13 16" xfId="21846"/>
    <cellStyle name="Note 13 17" xfId="21847"/>
    <cellStyle name="Note 13 18" xfId="21848"/>
    <cellStyle name="Note 13 19" xfId="21849"/>
    <cellStyle name="Note 13 2" xfId="21850"/>
    <cellStyle name="Note 13 2 2" xfId="21851"/>
    <cellStyle name="Note 13 20" xfId="21852"/>
    <cellStyle name="Note 13 21" xfId="21853"/>
    <cellStyle name="Note 13 22" xfId="21854"/>
    <cellStyle name="Note 13 23" xfId="21855"/>
    <cellStyle name="Note 13 24" xfId="21856"/>
    <cellStyle name="Note 13 25" xfId="21857"/>
    <cellStyle name="Note 13 26" xfId="21858"/>
    <cellStyle name="Note 13 27" xfId="21859"/>
    <cellStyle name="Note 13 28" xfId="21860"/>
    <cellStyle name="Note 13 29" xfId="21861"/>
    <cellStyle name="Note 13 3" xfId="21862"/>
    <cellStyle name="Note 13 3 2" xfId="21863"/>
    <cellStyle name="Note 13 30" xfId="21864"/>
    <cellStyle name="Note 13 31" xfId="21865"/>
    <cellStyle name="Note 13 32" xfId="21866"/>
    <cellStyle name="Note 13 33" xfId="21867"/>
    <cellStyle name="Note 13 34" xfId="21868"/>
    <cellStyle name="Note 13 35" xfId="21869"/>
    <cellStyle name="Note 13 36" xfId="21870"/>
    <cellStyle name="Note 13 37" xfId="21871"/>
    <cellStyle name="Note 13 38" xfId="21872"/>
    <cellStyle name="Note 13 39" xfId="21873"/>
    <cellStyle name="Note 13 4" xfId="21874"/>
    <cellStyle name="Note 13 4 2" xfId="21875"/>
    <cellStyle name="Note 13 40" xfId="21876"/>
    <cellStyle name="Note 13 41" xfId="21877"/>
    <cellStyle name="Note 13 42" xfId="21878"/>
    <cellStyle name="Note 13 43" xfId="21879"/>
    <cellStyle name="Note 13 44" xfId="21880"/>
    <cellStyle name="Note 13 45" xfId="21881"/>
    <cellStyle name="Note 13 46" xfId="21882"/>
    <cellStyle name="Note 13 47" xfId="21883"/>
    <cellStyle name="Note 13 48" xfId="21884"/>
    <cellStyle name="Note 13 5" xfId="21885"/>
    <cellStyle name="Note 13 5 2" xfId="21886"/>
    <cellStyle name="Note 13 6" xfId="21887"/>
    <cellStyle name="Note 13 6 2" xfId="21888"/>
    <cellStyle name="Note 13 7" xfId="21889"/>
    <cellStyle name="Note 13 7 2" xfId="21890"/>
    <cellStyle name="Note 13 8" xfId="21891"/>
    <cellStyle name="Note 13 8 2" xfId="21892"/>
    <cellStyle name="Note 13 9" xfId="21893"/>
    <cellStyle name="Note 13 9 2" xfId="21894"/>
    <cellStyle name="Note 14" xfId="21895"/>
    <cellStyle name="Note 14 10" xfId="21896"/>
    <cellStyle name="Note 14 11" xfId="21897"/>
    <cellStyle name="Note 14 12" xfId="21898"/>
    <cellStyle name="Note 14 13" xfId="21899"/>
    <cellStyle name="Note 14 14" xfId="21900"/>
    <cellStyle name="Note 14 15" xfId="21901"/>
    <cellStyle name="Note 14 16" xfId="21902"/>
    <cellStyle name="Note 14 17" xfId="21903"/>
    <cellStyle name="Note 14 18" xfId="21904"/>
    <cellStyle name="Note 14 19" xfId="21905"/>
    <cellStyle name="Note 14 2" xfId="21906"/>
    <cellStyle name="Note 14 2 2" xfId="21907"/>
    <cellStyle name="Note 14 20" xfId="21908"/>
    <cellStyle name="Note 14 21" xfId="21909"/>
    <cellStyle name="Note 14 22" xfId="21910"/>
    <cellStyle name="Note 14 23" xfId="21911"/>
    <cellStyle name="Note 14 24" xfId="21912"/>
    <cellStyle name="Note 14 25" xfId="21913"/>
    <cellStyle name="Note 14 26" xfId="21914"/>
    <cellStyle name="Note 14 27" xfId="21915"/>
    <cellStyle name="Note 14 28" xfId="21916"/>
    <cellStyle name="Note 14 29" xfId="21917"/>
    <cellStyle name="Note 14 3" xfId="21918"/>
    <cellStyle name="Note 14 3 2" xfId="21919"/>
    <cellStyle name="Note 14 30" xfId="21920"/>
    <cellStyle name="Note 14 31" xfId="21921"/>
    <cellStyle name="Note 14 32" xfId="21922"/>
    <cellStyle name="Note 14 33" xfId="21923"/>
    <cellStyle name="Note 14 34" xfId="21924"/>
    <cellStyle name="Note 14 35" xfId="21925"/>
    <cellStyle name="Note 14 36" xfId="21926"/>
    <cellStyle name="Note 14 37" xfId="21927"/>
    <cellStyle name="Note 14 38" xfId="21928"/>
    <cellStyle name="Note 14 39" xfId="21929"/>
    <cellStyle name="Note 14 4" xfId="21930"/>
    <cellStyle name="Note 14 4 2" xfId="21931"/>
    <cellStyle name="Note 14 40" xfId="21932"/>
    <cellStyle name="Note 14 41" xfId="21933"/>
    <cellStyle name="Note 14 42" xfId="21934"/>
    <cellStyle name="Note 14 43" xfId="21935"/>
    <cellStyle name="Note 14 44" xfId="21936"/>
    <cellStyle name="Note 14 45" xfId="21937"/>
    <cellStyle name="Note 14 46" xfId="21938"/>
    <cellStyle name="Note 14 47" xfId="21939"/>
    <cellStyle name="Note 14 48" xfId="21940"/>
    <cellStyle name="Note 14 5" xfId="21941"/>
    <cellStyle name="Note 14 5 2" xfId="21942"/>
    <cellStyle name="Note 14 6" xfId="21943"/>
    <cellStyle name="Note 14 6 2" xfId="21944"/>
    <cellStyle name="Note 14 7" xfId="21945"/>
    <cellStyle name="Note 14 7 2" xfId="21946"/>
    <cellStyle name="Note 14 8" xfId="21947"/>
    <cellStyle name="Note 14 8 2" xfId="21948"/>
    <cellStyle name="Note 14 9" xfId="21949"/>
    <cellStyle name="Note 14 9 2" xfId="21950"/>
    <cellStyle name="Note 15" xfId="21951"/>
    <cellStyle name="Note 15 10" xfId="21952"/>
    <cellStyle name="Note 15 11" xfId="21953"/>
    <cellStyle name="Note 15 12" xfId="21954"/>
    <cellStyle name="Note 15 13" xfId="21955"/>
    <cellStyle name="Note 15 14" xfId="21956"/>
    <cellStyle name="Note 15 15" xfId="21957"/>
    <cellStyle name="Note 15 16" xfId="21958"/>
    <cellStyle name="Note 15 17" xfId="21959"/>
    <cellStyle name="Note 15 18" xfId="21960"/>
    <cellStyle name="Note 15 19" xfId="21961"/>
    <cellStyle name="Note 15 2" xfId="21962"/>
    <cellStyle name="Note 15 2 2" xfId="21963"/>
    <cellStyle name="Note 15 20" xfId="21964"/>
    <cellStyle name="Note 15 21" xfId="21965"/>
    <cellStyle name="Note 15 22" xfId="21966"/>
    <cellStyle name="Note 15 23" xfId="21967"/>
    <cellStyle name="Note 15 24" xfId="21968"/>
    <cellStyle name="Note 15 25" xfId="21969"/>
    <cellStyle name="Note 15 26" xfId="21970"/>
    <cellStyle name="Note 15 27" xfId="21971"/>
    <cellStyle name="Note 15 28" xfId="21972"/>
    <cellStyle name="Note 15 29" xfId="21973"/>
    <cellStyle name="Note 15 3" xfId="21974"/>
    <cellStyle name="Note 15 3 2" xfId="21975"/>
    <cellStyle name="Note 15 30" xfId="21976"/>
    <cellStyle name="Note 15 31" xfId="21977"/>
    <cellStyle name="Note 15 32" xfId="21978"/>
    <cellStyle name="Note 15 33" xfId="21979"/>
    <cellStyle name="Note 15 34" xfId="21980"/>
    <cellStyle name="Note 15 35" xfId="21981"/>
    <cellStyle name="Note 15 36" xfId="21982"/>
    <cellStyle name="Note 15 37" xfId="21983"/>
    <cellStyle name="Note 15 38" xfId="21984"/>
    <cellStyle name="Note 15 39" xfId="21985"/>
    <cellStyle name="Note 15 4" xfId="21986"/>
    <cellStyle name="Note 15 4 2" xfId="21987"/>
    <cellStyle name="Note 15 40" xfId="21988"/>
    <cellStyle name="Note 15 41" xfId="21989"/>
    <cellStyle name="Note 15 42" xfId="21990"/>
    <cellStyle name="Note 15 43" xfId="21991"/>
    <cellStyle name="Note 15 44" xfId="21992"/>
    <cellStyle name="Note 15 45" xfId="21993"/>
    <cellStyle name="Note 15 46" xfId="21994"/>
    <cellStyle name="Note 15 47" xfId="21995"/>
    <cellStyle name="Note 15 48" xfId="21996"/>
    <cellStyle name="Note 15 5" xfId="21997"/>
    <cellStyle name="Note 15 5 2" xfId="21998"/>
    <cellStyle name="Note 15 6" xfId="21999"/>
    <cellStyle name="Note 15 6 2" xfId="22000"/>
    <cellStyle name="Note 15 7" xfId="22001"/>
    <cellStyle name="Note 15 7 2" xfId="22002"/>
    <cellStyle name="Note 15 8" xfId="22003"/>
    <cellStyle name="Note 15 8 2" xfId="22004"/>
    <cellStyle name="Note 15 9" xfId="22005"/>
    <cellStyle name="Note 15 9 2" xfId="22006"/>
    <cellStyle name="Note 16" xfId="22007"/>
    <cellStyle name="Note 16 10" xfId="22008"/>
    <cellStyle name="Note 16 11" xfId="22009"/>
    <cellStyle name="Note 16 12" xfId="22010"/>
    <cellStyle name="Note 16 13" xfId="22011"/>
    <cellStyle name="Note 16 14" xfId="22012"/>
    <cellStyle name="Note 16 15" xfId="22013"/>
    <cellStyle name="Note 16 16" xfId="22014"/>
    <cellStyle name="Note 16 17" xfId="22015"/>
    <cellStyle name="Note 16 18" xfId="22016"/>
    <cellStyle name="Note 16 19" xfId="22017"/>
    <cellStyle name="Note 16 2" xfId="22018"/>
    <cellStyle name="Note 16 2 2" xfId="22019"/>
    <cellStyle name="Note 16 20" xfId="22020"/>
    <cellStyle name="Note 16 21" xfId="22021"/>
    <cellStyle name="Note 16 22" xfId="22022"/>
    <cellStyle name="Note 16 23" xfId="22023"/>
    <cellStyle name="Note 16 24" xfId="22024"/>
    <cellStyle name="Note 16 25" xfId="22025"/>
    <cellStyle name="Note 16 26" xfId="22026"/>
    <cellStyle name="Note 16 27" xfId="22027"/>
    <cellStyle name="Note 16 28" xfId="22028"/>
    <cellStyle name="Note 16 29" xfId="22029"/>
    <cellStyle name="Note 16 3" xfId="22030"/>
    <cellStyle name="Note 16 3 2" xfId="22031"/>
    <cellStyle name="Note 16 30" xfId="22032"/>
    <cellStyle name="Note 16 31" xfId="22033"/>
    <cellStyle name="Note 16 32" xfId="22034"/>
    <cellStyle name="Note 16 33" xfId="22035"/>
    <cellStyle name="Note 16 34" xfId="22036"/>
    <cellStyle name="Note 16 35" xfId="22037"/>
    <cellStyle name="Note 16 36" xfId="22038"/>
    <cellStyle name="Note 16 37" xfId="22039"/>
    <cellStyle name="Note 16 38" xfId="22040"/>
    <cellStyle name="Note 16 39" xfId="22041"/>
    <cellStyle name="Note 16 4" xfId="22042"/>
    <cellStyle name="Note 16 4 2" xfId="22043"/>
    <cellStyle name="Note 16 40" xfId="22044"/>
    <cellStyle name="Note 16 41" xfId="22045"/>
    <cellStyle name="Note 16 42" xfId="22046"/>
    <cellStyle name="Note 16 43" xfId="22047"/>
    <cellStyle name="Note 16 44" xfId="22048"/>
    <cellStyle name="Note 16 45" xfId="22049"/>
    <cellStyle name="Note 16 46" xfId="22050"/>
    <cellStyle name="Note 16 47" xfId="22051"/>
    <cellStyle name="Note 16 48" xfId="22052"/>
    <cellStyle name="Note 16 5" xfId="22053"/>
    <cellStyle name="Note 16 5 2" xfId="22054"/>
    <cellStyle name="Note 16 6" xfId="22055"/>
    <cellStyle name="Note 16 6 2" xfId="22056"/>
    <cellStyle name="Note 16 7" xfId="22057"/>
    <cellStyle name="Note 16 7 2" xfId="22058"/>
    <cellStyle name="Note 16 8" xfId="22059"/>
    <cellStyle name="Note 16 8 2" xfId="22060"/>
    <cellStyle name="Note 16 9" xfId="22061"/>
    <cellStyle name="Note 16 9 2" xfId="22062"/>
    <cellStyle name="Note 17" xfId="22063"/>
    <cellStyle name="Note 17 10" xfId="22064"/>
    <cellStyle name="Note 17 11" xfId="22065"/>
    <cellStyle name="Note 17 12" xfId="22066"/>
    <cellStyle name="Note 17 13" xfId="22067"/>
    <cellStyle name="Note 17 14" xfId="22068"/>
    <cellStyle name="Note 17 15" xfId="22069"/>
    <cellStyle name="Note 17 16" xfId="22070"/>
    <cellStyle name="Note 17 17" xfId="22071"/>
    <cellStyle name="Note 17 18" xfId="22072"/>
    <cellStyle name="Note 17 19" xfId="22073"/>
    <cellStyle name="Note 17 2" xfId="22074"/>
    <cellStyle name="Note 17 2 2" xfId="22075"/>
    <cellStyle name="Note 17 20" xfId="22076"/>
    <cellStyle name="Note 17 21" xfId="22077"/>
    <cellStyle name="Note 17 22" xfId="22078"/>
    <cellStyle name="Note 17 23" xfId="22079"/>
    <cellStyle name="Note 17 24" xfId="22080"/>
    <cellStyle name="Note 17 25" xfId="22081"/>
    <cellStyle name="Note 17 26" xfId="22082"/>
    <cellStyle name="Note 17 27" xfId="22083"/>
    <cellStyle name="Note 17 28" xfId="22084"/>
    <cellStyle name="Note 17 29" xfId="22085"/>
    <cellStyle name="Note 17 3" xfId="22086"/>
    <cellStyle name="Note 17 3 2" xfId="22087"/>
    <cellStyle name="Note 17 30" xfId="22088"/>
    <cellStyle name="Note 17 31" xfId="22089"/>
    <cellStyle name="Note 17 32" xfId="22090"/>
    <cellStyle name="Note 17 33" xfId="22091"/>
    <cellStyle name="Note 17 34" xfId="22092"/>
    <cellStyle name="Note 17 35" xfId="22093"/>
    <cellStyle name="Note 17 36" xfId="22094"/>
    <cellStyle name="Note 17 37" xfId="22095"/>
    <cellStyle name="Note 17 38" xfId="22096"/>
    <cellStyle name="Note 17 39" xfId="22097"/>
    <cellStyle name="Note 17 4" xfId="22098"/>
    <cellStyle name="Note 17 4 2" xfId="22099"/>
    <cellStyle name="Note 17 40" xfId="22100"/>
    <cellStyle name="Note 17 41" xfId="22101"/>
    <cellStyle name="Note 17 42" xfId="22102"/>
    <cellStyle name="Note 17 43" xfId="22103"/>
    <cellStyle name="Note 17 44" xfId="22104"/>
    <cellStyle name="Note 17 45" xfId="22105"/>
    <cellStyle name="Note 17 46" xfId="22106"/>
    <cellStyle name="Note 17 47" xfId="22107"/>
    <cellStyle name="Note 17 48" xfId="22108"/>
    <cellStyle name="Note 17 5" xfId="22109"/>
    <cellStyle name="Note 17 5 2" xfId="22110"/>
    <cellStyle name="Note 17 6" xfId="22111"/>
    <cellStyle name="Note 17 6 2" xfId="22112"/>
    <cellStyle name="Note 17 7" xfId="22113"/>
    <cellStyle name="Note 17 7 2" xfId="22114"/>
    <cellStyle name="Note 17 8" xfId="22115"/>
    <cellStyle name="Note 17 8 2" xfId="22116"/>
    <cellStyle name="Note 17 9" xfId="22117"/>
    <cellStyle name="Note 17 9 2" xfId="22118"/>
    <cellStyle name="Note 18" xfId="22119"/>
    <cellStyle name="Note 18 10" xfId="22120"/>
    <cellStyle name="Note 18 11" xfId="22121"/>
    <cellStyle name="Note 18 12" xfId="22122"/>
    <cellStyle name="Note 18 13" xfId="22123"/>
    <cellStyle name="Note 18 14" xfId="22124"/>
    <cellStyle name="Note 18 15" xfId="22125"/>
    <cellStyle name="Note 18 16" xfId="22126"/>
    <cellStyle name="Note 18 17" xfId="22127"/>
    <cellStyle name="Note 18 18" xfId="22128"/>
    <cellStyle name="Note 18 19" xfId="22129"/>
    <cellStyle name="Note 18 2" xfId="22130"/>
    <cellStyle name="Note 18 2 2" xfId="22131"/>
    <cellStyle name="Note 18 20" xfId="22132"/>
    <cellStyle name="Note 18 21" xfId="22133"/>
    <cellStyle name="Note 18 22" xfId="22134"/>
    <cellStyle name="Note 18 23" xfId="22135"/>
    <cellStyle name="Note 18 24" xfId="22136"/>
    <cellStyle name="Note 18 25" xfId="22137"/>
    <cellStyle name="Note 18 26" xfId="22138"/>
    <cellStyle name="Note 18 27" xfId="22139"/>
    <cellStyle name="Note 18 28" xfId="22140"/>
    <cellStyle name="Note 18 29" xfId="22141"/>
    <cellStyle name="Note 18 3" xfId="22142"/>
    <cellStyle name="Note 18 3 2" xfId="22143"/>
    <cellStyle name="Note 18 30" xfId="22144"/>
    <cellStyle name="Note 18 31" xfId="22145"/>
    <cellStyle name="Note 18 32" xfId="22146"/>
    <cellStyle name="Note 18 33" xfId="22147"/>
    <cellStyle name="Note 18 34" xfId="22148"/>
    <cellStyle name="Note 18 35" xfId="22149"/>
    <cellStyle name="Note 18 36" xfId="22150"/>
    <cellStyle name="Note 18 37" xfId="22151"/>
    <cellStyle name="Note 18 38" xfId="22152"/>
    <cellStyle name="Note 18 39" xfId="22153"/>
    <cellStyle name="Note 18 4" xfId="22154"/>
    <cellStyle name="Note 18 4 2" xfId="22155"/>
    <cellStyle name="Note 18 40" xfId="22156"/>
    <cellStyle name="Note 18 41" xfId="22157"/>
    <cellStyle name="Note 18 42" xfId="22158"/>
    <cellStyle name="Note 18 43" xfId="22159"/>
    <cellStyle name="Note 18 44" xfId="22160"/>
    <cellStyle name="Note 18 45" xfId="22161"/>
    <cellStyle name="Note 18 46" xfId="22162"/>
    <cellStyle name="Note 18 47" xfId="22163"/>
    <cellStyle name="Note 18 48" xfId="22164"/>
    <cellStyle name="Note 18 5" xfId="22165"/>
    <cellStyle name="Note 18 5 2" xfId="22166"/>
    <cellStyle name="Note 18 6" xfId="22167"/>
    <cellStyle name="Note 18 6 2" xfId="22168"/>
    <cellStyle name="Note 18 7" xfId="22169"/>
    <cellStyle name="Note 18 7 2" xfId="22170"/>
    <cellStyle name="Note 18 8" xfId="22171"/>
    <cellStyle name="Note 18 8 2" xfId="22172"/>
    <cellStyle name="Note 18 9" xfId="22173"/>
    <cellStyle name="Note 18 9 2" xfId="22174"/>
    <cellStyle name="Note 19" xfId="22175"/>
    <cellStyle name="Note 19 10" xfId="22176"/>
    <cellStyle name="Note 19 11" xfId="22177"/>
    <cellStyle name="Note 19 12" xfId="22178"/>
    <cellStyle name="Note 19 13" xfId="22179"/>
    <cellStyle name="Note 19 14" xfId="22180"/>
    <cellStyle name="Note 19 15" xfId="22181"/>
    <cellStyle name="Note 19 16" xfId="22182"/>
    <cellStyle name="Note 19 17" xfId="22183"/>
    <cellStyle name="Note 19 18" xfId="22184"/>
    <cellStyle name="Note 19 19" xfId="22185"/>
    <cellStyle name="Note 19 2" xfId="22186"/>
    <cellStyle name="Note 19 2 2" xfId="22187"/>
    <cellStyle name="Note 19 20" xfId="22188"/>
    <cellStyle name="Note 19 21" xfId="22189"/>
    <cellStyle name="Note 19 22" xfId="22190"/>
    <cellStyle name="Note 19 23" xfId="22191"/>
    <cellStyle name="Note 19 24" xfId="22192"/>
    <cellStyle name="Note 19 25" xfId="22193"/>
    <cellStyle name="Note 19 26" xfId="22194"/>
    <cellStyle name="Note 19 27" xfId="22195"/>
    <cellStyle name="Note 19 28" xfId="22196"/>
    <cellStyle name="Note 19 29" xfId="22197"/>
    <cellStyle name="Note 19 3" xfId="22198"/>
    <cellStyle name="Note 19 3 2" xfId="22199"/>
    <cellStyle name="Note 19 30" xfId="22200"/>
    <cellStyle name="Note 19 31" xfId="22201"/>
    <cellStyle name="Note 19 32" xfId="22202"/>
    <cellStyle name="Note 19 33" xfId="22203"/>
    <cellStyle name="Note 19 34" xfId="22204"/>
    <cellStyle name="Note 19 35" xfId="22205"/>
    <cellStyle name="Note 19 36" xfId="22206"/>
    <cellStyle name="Note 19 37" xfId="22207"/>
    <cellStyle name="Note 19 38" xfId="22208"/>
    <cellStyle name="Note 19 39" xfId="22209"/>
    <cellStyle name="Note 19 4" xfId="22210"/>
    <cellStyle name="Note 19 4 2" xfId="22211"/>
    <cellStyle name="Note 19 40" xfId="22212"/>
    <cellStyle name="Note 19 41" xfId="22213"/>
    <cellStyle name="Note 19 42" xfId="22214"/>
    <cellStyle name="Note 19 43" xfId="22215"/>
    <cellStyle name="Note 19 44" xfId="22216"/>
    <cellStyle name="Note 19 45" xfId="22217"/>
    <cellStyle name="Note 19 46" xfId="22218"/>
    <cellStyle name="Note 19 47" xfId="22219"/>
    <cellStyle name="Note 19 48" xfId="22220"/>
    <cellStyle name="Note 19 5" xfId="22221"/>
    <cellStyle name="Note 19 5 2" xfId="22222"/>
    <cellStyle name="Note 19 6" xfId="22223"/>
    <cellStyle name="Note 19 6 2" xfId="22224"/>
    <cellStyle name="Note 19 7" xfId="22225"/>
    <cellStyle name="Note 19 7 2" xfId="22226"/>
    <cellStyle name="Note 19 8" xfId="22227"/>
    <cellStyle name="Note 19 8 2" xfId="22228"/>
    <cellStyle name="Note 19 9" xfId="22229"/>
    <cellStyle name="Note 19 9 2" xfId="22230"/>
    <cellStyle name="Note 2" xfId="22231"/>
    <cellStyle name="Note 2 10" xfId="22232"/>
    <cellStyle name="Note 2 10 2" xfId="22233"/>
    <cellStyle name="Note 2 10 3" xfId="22234"/>
    <cellStyle name="Note 2 10 4" xfId="22235"/>
    <cellStyle name="Note 2 10 5" xfId="22236"/>
    <cellStyle name="Note 2 10 6" xfId="22237"/>
    <cellStyle name="Note 2 10 7" xfId="22238"/>
    <cellStyle name="Note 2 11" xfId="22239"/>
    <cellStyle name="Note 2 11 2" xfId="22240"/>
    <cellStyle name="Note 2 11 3" xfId="22241"/>
    <cellStyle name="Note 2 11 4" xfId="22242"/>
    <cellStyle name="Note 2 11 5" xfId="22243"/>
    <cellStyle name="Note 2 11 6" xfId="22244"/>
    <cellStyle name="Note 2 11 7" xfId="22245"/>
    <cellStyle name="Note 2 12" xfId="22246"/>
    <cellStyle name="Note 2 12 2" xfId="22247"/>
    <cellStyle name="Note 2 12 3" xfId="22248"/>
    <cellStyle name="Note 2 12 4" xfId="22249"/>
    <cellStyle name="Note 2 12 5" xfId="22250"/>
    <cellStyle name="Note 2 12 6" xfId="22251"/>
    <cellStyle name="Note 2 12 7" xfId="22252"/>
    <cellStyle name="Note 2 13" xfId="22253"/>
    <cellStyle name="Note 2 14" xfId="22254"/>
    <cellStyle name="Note 2 15" xfId="22255"/>
    <cellStyle name="Note 2 16" xfId="22256"/>
    <cellStyle name="Note 2 17" xfId="22257"/>
    <cellStyle name="Note 2 18" xfId="22258"/>
    <cellStyle name="Note 2 19" xfId="22259"/>
    <cellStyle name="Note 2 2" xfId="22260"/>
    <cellStyle name="Note 2 2 2" xfId="22261"/>
    <cellStyle name="Note 2 2 2 2" xfId="22262"/>
    <cellStyle name="Note 2 2 2 3" xfId="22263"/>
    <cellStyle name="Note 2 2 2 4" xfId="22264"/>
    <cellStyle name="Note 2 2 2 5" xfId="22265"/>
    <cellStyle name="Note 2 2 2 6" xfId="22266"/>
    <cellStyle name="Note 2 2 2 7" xfId="22267"/>
    <cellStyle name="Note 2 2 3" xfId="22268"/>
    <cellStyle name="Note 2 2 4" xfId="22269"/>
    <cellStyle name="Note 2 2 5" xfId="22270"/>
    <cellStyle name="Note 2 2 6" xfId="22271"/>
    <cellStyle name="Note 2 2 7" xfId="22272"/>
    <cellStyle name="Note 2 20" xfId="22273"/>
    <cellStyle name="Note 2 21" xfId="22274"/>
    <cellStyle name="Note 2 22" xfId="22275"/>
    <cellStyle name="Note 2 23" xfId="22276"/>
    <cellStyle name="Note 2 24" xfId="22277"/>
    <cellStyle name="Note 2 25" xfId="22278"/>
    <cellStyle name="Note 2 26" xfId="22279"/>
    <cellStyle name="Note 2 27" xfId="22280"/>
    <cellStyle name="Note 2 28" xfId="22281"/>
    <cellStyle name="Note 2 29" xfId="22282"/>
    <cellStyle name="Note 2 3" xfId="22283"/>
    <cellStyle name="Note 2 3 2" xfId="22284"/>
    <cellStyle name="Note 2 3 2 2" xfId="22285"/>
    <cellStyle name="Note 2 3 2 3" xfId="22286"/>
    <cellStyle name="Note 2 3 2 4" xfId="22287"/>
    <cellStyle name="Note 2 3 2 5" xfId="22288"/>
    <cellStyle name="Note 2 3 2 6" xfId="22289"/>
    <cellStyle name="Note 2 3 2 7" xfId="22290"/>
    <cellStyle name="Note 2 3 3" xfId="22291"/>
    <cellStyle name="Note 2 3 4" xfId="22292"/>
    <cellStyle name="Note 2 3 5" xfId="22293"/>
    <cellStyle name="Note 2 3 6" xfId="22294"/>
    <cellStyle name="Note 2 3 7" xfId="22295"/>
    <cellStyle name="Note 2 30" xfId="22296"/>
    <cellStyle name="Note 2 31" xfId="22297"/>
    <cellStyle name="Note 2 32" xfId="22298"/>
    <cellStyle name="Note 2 33" xfId="22299"/>
    <cellStyle name="Note 2 34" xfId="22300"/>
    <cellStyle name="Note 2 35" xfId="22301"/>
    <cellStyle name="Note 2 36" xfId="22302"/>
    <cellStyle name="Note 2 37" xfId="22303"/>
    <cellStyle name="Note 2 38" xfId="22304"/>
    <cellStyle name="Note 2 39" xfId="22305"/>
    <cellStyle name="Note 2 4" xfId="22306"/>
    <cellStyle name="Note 2 4 2" xfId="22307"/>
    <cellStyle name="Note 2 4 2 2" xfId="22308"/>
    <cellStyle name="Note 2 4 2 3" xfId="22309"/>
    <cellStyle name="Note 2 4 2 4" xfId="22310"/>
    <cellStyle name="Note 2 4 2 5" xfId="22311"/>
    <cellStyle name="Note 2 4 2 6" xfId="22312"/>
    <cellStyle name="Note 2 4 2 7" xfId="22313"/>
    <cellStyle name="Note 2 4 3" xfId="22314"/>
    <cellStyle name="Note 2 4 4" xfId="22315"/>
    <cellStyle name="Note 2 4 5" xfId="22316"/>
    <cellStyle name="Note 2 4 6" xfId="22317"/>
    <cellStyle name="Note 2 4 7" xfId="22318"/>
    <cellStyle name="Note 2 40" xfId="22319"/>
    <cellStyle name="Note 2 41" xfId="22320"/>
    <cellStyle name="Note 2 42" xfId="22321"/>
    <cellStyle name="Note 2 43" xfId="22322"/>
    <cellStyle name="Note 2 44" xfId="22323"/>
    <cellStyle name="Note 2 45" xfId="22324"/>
    <cellStyle name="Note 2 46" xfId="22325"/>
    <cellStyle name="Note 2 47" xfId="22326"/>
    <cellStyle name="Note 2 48" xfId="22327"/>
    <cellStyle name="Note 2 49" xfId="22328"/>
    <cellStyle name="Note 2 5" xfId="22329"/>
    <cellStyle name="Note 2 5 2" xfId="22330"/>
    <cellStyle name="Note 2 5 2 2" xfId="22331"/>
    <cellStyle name="Note 2 5 2 3" xfId="22332"/>
    <cellStyle name="Note 2 5 2 4" xfId="22333"/>
    <cellStyle name="Note 2 5 2 5" xfId="22334"/>
    <cellStyle name="Note 2 5 2 6" xfId="22335"/>
    <cellStyle name="Note 2 5 2 7" xfId="22336"/>
    <cellStyle name="Note 2 5 3" xfId="22337"/>
    <cellStyle name="Note 2 5 4" xfId="22338"/>
    <cellStyle name="Note 2 5 5" xfId="22339"/>
    <cellStyle name="Note 2 5 6" xfId="22340"/>
    <cellStyle name="Note 2 5 7" xfId="22341"/>
    <cellStyle name="Note 2 50" xfId="30795"/>
    <cellStyle name="Note 2 6" xfId="22342"/>
    <cellStyle name="Note 2 6 2" xfId="22343"/>
    <cellStyle name="Note 2 6 2 2" xfId="22344"/>
    <cellStyle name="Note 2 6 2 3" xfId="22345"/>
    <cellStyle name="Note 2 6 2 4" xfId="22346"/>
    <cellStyle name="Note 2 6 2 5" xfId="22347"/>
    <cellStyle name="Note 2 6 2 6" xfId="22348"/>
    <cellStyle name="Note 2 6 2 7" xfId="22349"/>
    <cellStyle name="Note 2 6 3" xfId="22350"/>
    <cellStyle name="Note 2 6 4" xfId="22351"/>
    <cellStyle name="Note 2 6 5" xfId="22352"/>
    <cellStyle name="Note 2 6 6" xfId="22353"/>
    <cellStyle name="Note 2 6 7" xfId="22354"/>
    <cellStyle name="Note 2 7" xfId="22355"/>
    <cellStyle name="Note 2 7 2" xfId="22356"/>
    <cellStyle name="Note 2 7 2 2" xfId="22357"/>
    <cellStyle name="Note 2 7 2 3" xfId="22358"/>
    <cellStyle name="Note 2 7 2 4" xfId="22359"/>
    <cellStyle name="Note 2 7 2 5" xfId="22360"/>
    <cellStyle name="Note 2 7 2 6" xfId="22361"/>
    <cellStyle name="Note 2 7 2 7" xfId="22362"/>
    <cellStyle name="Note 2 7 3" xfId="22363"/>
    <cellStyle name="Note 2 7 4" xfId="22364"/>
    <cellStyle name="Note 2 7 5" xfId="22365"/>
    <cellStyle name="Note 2 7 6" xfId="22366"/>
    <cellStyle name="Note 2 7 7" xfId="22367"/>
    <cellStyle name="Note 2 8" xfId="22368"/>
    <cellStyle name="Note 2 8 10" xfId="22369"/>
    <cellStyle name="Note 2 8 11" xfId="22370"/>
    <cellStyle name="Note 2 8 12" xfId="22371"/>
    <cellStyle name="Note 2 8 2" xfId="22372"/>
    <cellStyle name="Note 2 8 2 2" xfId="22373"/>
    <cellStyle name="Note 2 8 3" xfId="22374"/>
    <cellStyle name="Note 2 8 4" xfId="22375"/>
    <cellStyle name="Note 2 8 5" xfId="22376"/>
    <cellStyle name="Note 2 8 6" xfId="22377"/>
    <cellStyle name="Note 2 8 7" xfId="22378"/>
    <cellStyle name="Note 2 8 8" xfId="22379"/>
    <cellStyle name="Note 2 8 9" xfId="22380"/>
    <cellStyle name="Note 2 9" xfId="22381"/>
    <cellStyle name="Note 2 9 2" xfId="22382"/>
    <cellStyle name="Note 2 9 2 2" xfId="22383"/>
    <cellStyle name="Note 2 9 2 3" xfId="22384"/>
    <cellStyle name="Note 2 9 2 4" xfId="22385"/>
    <cellStyle name="Note 2 9 2 5" xfId="22386"/>
    <cellStyle name="Note 2 9 2 6" xfId="22387"/>
    <cellStyle name="Note 2 9 2 7" xfId="22388"/>
    <cellStyle name="Note 2 9 3" xfId="22389"/>
    <cellStyle name="Note 2 9 4" xfId="22390"/>
    <cellStyle name="Note 2 9 5" xfId="22391"/>
    <cellStyle name="Note 2 9 6" xfId="22392"/>
    <cellStyle name="Note 2 9 7" xfId="22393"/>
    <cellStyle name="Note 20" xfId="22394"/>
    <cellStyle name="Note 20 10" xfId="22395"/>
    <cellStyle name="Note 20 11" xfId="22396"/>
    <cellStyle name="Note 20 12" xfId="22397"/>
    <cellStyle name="Note 20 13" xfId="22398"/>
    <cellStyle name="Note 20 14" xfId="22399"/>
    <cellStyle name="Note 20 15" xfId="22400"/>
    <cellStyle name="Note 20 16" xfId="22401"/>
    <cellStyle name="Note 20 17" xfId="22402"/>
    <cellStyle name="Note 20 18" xfId="22403"/>
    <cellStyle name="Note 20 19" xfId="22404"/>
    <cellStyle name="Note 20 2" xfId="22405"/>
    <cellStyle name="Note 20 2 2" xfId="22406"/>
    <cellStyle name="Note 20 20" xfId="22407"/>
    <cellStyle name="Note 20 21" xfId="22408"/>
    <cellStyle name="Note 20 22" xfId="22409"/>
    <cellStyle name="Note 20 23" xfId="22410"/>
    <cellStyle name="Note 20 24" xfId="22411"/>
    <cellStyle name="Note 20 25" xfId="22412"/>
    <cellStyle name="Note 20 26" xfId="22413"/>
    <cellStyle name="Note 20 27" xfId="22414"/>
    <cellStyle name="Note 20 28" xfId="22415"/>
    <cellStyle name="Note 20 29" xfId="22416"/>
    <cellStyle name="Note 20 3" xfId="22417"/>
    <cellStyle name="Note 20 3 2" xfId="22418"/>
    <cellStyle name="Note 20 30" xfId="22419"/>
    <cellStyle name="Note 20 31" xfId="22420"/>
    <cellStyle name="Note 20 32" xfId="22421"/>
    <cellStyle name="Note 20 33" xfId="22422"/>
    <cellStyle name="Note 20 34" xfId="22423"/>
    <cellStyle name="Note 20 35" xfId="22424"/>
    <cellStyle name="Note 20 36" xfId="22425"/>
    <cellStyle name="Note 20 37" xfId="22426"/>
    <cellStyle name="Note 20 38" xfId="22427"/>
    <cellStyle name="Note 20 39" xfId="22428"/>
    <cellStyle name="Note 20 4" xfId="22429"/>
    <cellStyle name="Note 20 4 2" xfId="22430"/>
    <cellStyle name="Note 20 40" xfId="22431"/>
    <cellStyle name="Note 20 41" xfId="22432"/>
    <cellStyle name="Note 20 42" xfId="22433"/>
    <cellStyle name="Note 20 43" xfId="22434"/>
    <cellStyle name="Note 20 44" xfId="22435"/>
    <cellStyle name="Note 20 45" xfId="22436"/>
    <cellStyle name="Note 20 46" xfId="22437"/>
    <cellStyle name="Note 20 47" xfId="22438"/>
    <cellStyle name="Note 20 48" xfId="22439"/>
    <cellStyle name="Note 20 5" xfId="22440"/>
    <cellStyle name="Note 20 5 2" xfId="22441"/>
    <cellStyle name="Note 20 6" xfId="22442"/>
    <cellStyle name="Note 20 6 2" xfId="22443"/>
    <cellStyle name="Note 20 7" xfId="22444"/>
    <cellStyle name="Note 20 7 2" xfId="22445"/>
    <cellStyle name="Note 20 8" xfId="22446"/>
    <cellStyle name="Note 20 8 2" xfId="22447"/>
    <cellStyle name="Note 20 9" xfId="22448"/>
    <cellStyle name="Note 20 9 2" xfId="22449"/>
    <cellStyle name="Note 21" xfId="22450"/>
    <cellStyle name="Note 21 10" xfId="22451"/>
    <cellStyle name="Note 21 11" xfId="22452"/>
    <cellStyle name="Note 21 12" xfId="22453"/>
    <cellStyle name="Note 21 13" xfId="22454"/>
    <cellStyle name="Note 21 14" xfId="22455"/>
    <cellStyle name="Note 21 15" xfId="22456"/>
    <cellStyle name="Note 21 16" xfId="22457"/>
    <cellStyle name="Note 21 17" xfId="22458"/>
    <cellStyle name="Note 21 18" xfId="22459"/>
    <cellStyle name="Note 21 19" xfId="22460"/>
    <cellStyle name="Note 21 2" xfId="22461"/>
    <cellStyle name="Note 21 2 2" xfId="22462"/>
    <cellStyle name="Note 21 20" xfId="22463"/>
    <cellStyle name="Note 21 21" xfId="22464"/>
    <cellStyle name="Note 21 22" xfId="22465"/>
    <cellStyle name="Note 21 23" xfId="22466"/>
    <cellStyle name="Note 21 24" xfId="22467"/>
    <cellStyle name="Note 21 25" xfId="22468"/>
    <cellStyle name="Note 21 26" xfId="22469"/>
    <cellStyle name="Note 21 27" xfId="22470"/>
    <cellStyle name="Note 21 28" xfId="22471"/>
    <cellStyle name="Note 21 29" xfId="22472"/>
    <cellStyle name="Note 21 3" xfId="22473"/>
    <cellStyle name="Note 21 3 2" xfId="22474"/>
    <cellStyle name="Note 21 30" xfId="22475"/>
    <cellStyle name="Note 21 31" xfId="22476"/>
    <cellStyle name="Note 21 32" xfId="22477"/>
    <cellStyle name="Note 21 33" xfId="22478"/>
    <cellStyle name="Note 21 34" xfId="22479"/>
    <cellStyle name="Note 21 35" xfId="22480"/>
    <cellStyle name="Note 21 36" xfId="22481"/>
    <cellStyle name="Note 21 37" xfId="22482"/>
    <cellStyle name="Note 21 38" xfId="22483"/>
    <cellStyle name="Note 21 39" xfId="22484"/>
    <cellStyle name="Note 21 4" xfId="22485"/>
    <cellStyle name="Note 21 4 2" xfId="22486"/>
    <cellStyle name="Note 21 40" xfId="22487"/>
    <cellStyle name="Note 21 41" xfId="22488"/>
    <cellStyle name="Note 21 42" xfId="22489"/>
    <cellStyle name="Note 21 43" xfId="22490"/>
    <cellStyle name="Note 21 44" xfId="22491"/>
    <cellStyle name="Note 21 45" xfId="22492"/>
    <cellStyle name="Note 21 46" xfId="22493"/>
    <cellStyle name="Note 21 47" xfId="22494"/>
    <cellStyle name="Note 21 48" xfId="22495"/>
    <cellStyle name="Note 21 5" xfId="22496"/>
    <cellStyle name="Note 21 5 2" xfId="22497"/>
    <cellStyle name="Note 21 6" xfId="22498"/>
    <cellStyle name="Note 21 6 2" xfId="22499"/>
    <cellStyle name="Note 21 7" xfId="22500"/>
    <cellStyle name="Note 21 7 2" xfId="22501"/>
    <cellStyle name="Note 21 8" xfId="22502"/>
    <cellStyle name="Note 21 8 2" xfId="22503"/>
    <cellStyle name="Note 21 9" xfId="22504"/>
    <cellStyle name="Note 21 9 2" xfId="22505"/>
    <cellStyle name="Note 22" xfId="22506"/>
    <cellStyle name="Note 22 10" xfId="22507"/>
    <cellStyle name="Note 22 11" xfId="22508"/>
    <cellStyle name="Note 22 12" xfId="22509"/>
    <cellStyle name="Note 22 13" xfId="22510"/>
    <cellStyle name="Note 22 14" xfId="22511"/>
    <cellStyle name="Note 22 15" xfId="22512"/>
    <cellStyle name="Note 22 2" xfId="22513"/>
    <cellStyle name="Note 22 2 2" xfId="22514"/>
    <cellStyle name="Note 22 2 3" xfId="22515"/>
    <cellStyle name="Note 22 2 4" xfId="22516"/>
    <cellStyle name="Note 22 2 5" xfId="22517"/>
    <cellStyle name="Note 22 2 6" xfId="22518"/>
    <cellStyle name="Note 22 2 7" xfId="22519"/>
    <cellStyle name="Note 22 3" xfId="22520"/>
    <cellStyle name="Note 22 4" xfId="22521"/>
    <cellStyle name="Note 22 5" xfId="22522"/>
    <cellStyle name="Note 22 6" xfId="22523"/>
    <cellStyle name="Note 22 7" xfId="22524"/>
    <cellStyle name="Note 22 8" xfId="22525"/>
    <cellStyle name="Note 22 9" xfId="22526"/>
    <cellStyle name="Note 23" xfId="22527"/>
    <cellStyle name="Note 23 10" xfId="22528"/>
    <cellStyle name="Note 23 11" xfId="22529"/>
    <cellStyle name="Note 23 12" xfId="22530"/>
    <cellStyle name="Note 23 13" xfId="22531"/>
    <cellStyle name="Note 23 14" xfId="22532"/>
    <cellStyle name="Note 23 15" xfId="22533"/>
    <cellStyle name="Note 23 2" xfId="22534"/>
    <cellStyle name="Note 23 2 2" xfId="22535"/>
    <cellStyle name="Note 23 2 3" xfId="22536"/>
    <cellStyle name="Note 23 2 4" xfId="22537"/>
    <cellStyle name="Note 23 2 5" xfId="22538"/>
    <cellStyle name="Note 23 2 6" xfId="22539"/>
    <cellStyle name="Note 23 2 7" xfId="22540"/>
    <cellStyle name="Note 23 3" xfId="22541"/>
    <cellStyle name="Note 23 4" xfId="22542"/>
    <cellStyle name="Note 23 5" xfId="22543"/>
    <cellStyle name="Note 23 6" xfId="22544"/>
    <cellStyle name="Note 23 7" xfId="22545"/>
    <cellStyle name="Note 23 8" xfId="22546"/>
    <cellStyle name="Note 23 9" xfId="22547"/>
    <cellStyle name="Note 24" xfId="22548"/>
    <cellStyle name="Note 24 10" xfId="22549"/>
    <cellStyle name="Note 24 11" xfId="22550"/>
    <cellStyle name="Note 24 12" xfId="22551"/>
    <cellStyle name="Note 24 13" xfId="22552"/>
    <cellStyle name="Note 24 14" xfId="22553"/>
    <cellStyle name="Note 24 2" xfId="22554"/>
    <cellStyle name="Note 24 2 2" xfId="22555"/>
    <cellStyle name="Note 24 2 3" xfId="22556"/>
    <cellStyle name="Note 24 2 4" xfId="22557"/>
    <cellStyle name="Note 24 2 5" xfId="22558"/>
    <cellStyle name="Note 24 2 6" xfId="22559"/>
    <cellStyle name="Note 24 2 7" xfId="22560"/>
    <cellStyle name="Note 24 3" xfId="22561"/>
    <cellStyle name="Note 24 4" xfId="22562"/>
    <cellStyle name="Note 24 5" xfId="22563"/>
    <cellStyle name="Note 24 6" xfId="22564"/>
    <cellStyle name="Note 24 7" xfId="22565"/>
    <cellStyle name="Note 24 8" xfId="22566"/>
    <cellStyle name="Note 24 9" xfId="22567"/>
    <cellStyle name="Note 25" xfId="22568"/>
    <cellStyle name="Note 25 10" xfId="22569"/>
    <cellStyle name="Note 25 10 2" xfId="22570"/>
    <cellStyle name="Note 25 10 3" xfId="22571"/>
    <cellStyle name="Note 25 11" xfId="22572"/>
    <cellStyle name="Note 25 12" xfId="22573"/>
    <cellStyle name="Note 25 13" xfId="22574"/>
    <cellStyle name="Note 25 14" xfId="22575"/>
    <cellStyle name="Note 25 15" xfId="22576"/>
    <cellStyle name="Note 25 16" xfId="22577"/>
    <cellStyle name="Note 25 17" xfId="22578"/>
    <cellStyle name="Note 25 18" xfId="22579"/>
    <cellStyle name="Note 25 2" xfId="22580"/>
    <cellStyle name="Note 25 2 2" xfId="22581"/>
    <cellStyle name="Note 25 2 3" xfId="22582"/>
    <cellStyle name="Note 25 2 4" xfId="22583"/>
    <cellStyle name="Note 25 2 5" xfId="22584"/>
    <cellStyle name="Note 25 2 6" xfId="22585"/>
    <cellStyle name="Note 25 2 7" xfId="22586"/>
    <cellStyle name="Note 25 3" xfId="22587"/>
    <cellStyle name="Note 25 4" xfId="22588"/>
    <cellStyle name="Note 25 5" xfId="22589"/>
    <cellStyle name="Note 25 6" xfId="22590"/>
    <cellStyle name="Note 25 7" xfId="22591"/>
    <cellStyle name="Note 25 8" xfId="22592"/>
    <cellStyle name="Note 25 9" xfId="22593"/>
    <cellStyle name="Note 26" xfId="22594"/>
    <cellStyle name="Note 26 2" xfId="22595"/>
    <cellStyle name="Note 26 3" xfId="22596"/>
    <cellStyle name="Note 26 4" xfId="22597"/>
    <cellStyle name="Note 26 5" xfId="22598"/>
    <cellStyle name="Note 26 6" xfId="22599"/>
    <cellStyle name="Note 26 7" xfId="22600"/>
    <cellStyle name="Note 26 8" xfId="22601"/>
    <cellStyle name="Note 26 9" xfId="22602"/>
    <cellStyle name="Note 27" xfId="22603"/>
    <cellStyle name="Note 27 2" xfId="22604"/>
    <cellStyle name="Note 27 3" xfId="22605"/>
    <cellStyle name="Note 27 4" xfId="22606"/>
    <cellStyle name="Note 27 5" xfId="22607"/>
    <cellStyle name="Note 27 6" xfId="22608"/>
    <cellStyle name="Note 27 7" xfId="22609"/>
    <cellStyle name="Note 27 8" xfId="22610"/>
    <cellStyle name="Note 27 9" xfId="22611"/>
    <cellStyle name="Note 28" xfId="22612"/>
    <cellStyle name="Note 28 2" xfId="22613"/>
    <cellStyle name="Note 28 3" xfId="22614"/>
    <cellStyle name="Note 28 4" xfId="22615"/>
    <cellStyle name="Note 28 5" xfId="22616"/>
    <cellStyle name="Note 28 6" xfId="22617"/>
    <cellStyle name="Note 28 7" xfId="22618"/>
    <cellStyle name="Note 28 8" xfId="22619"/>
    <cellStyle name="Note 28 9" xfId="22620"/>
    <cellStyle name="Note 29" xfId="22621"/>
    <cellStyle name="Note 29 2" xfId="22622"/>
    <cellStyle name="Note 29 3" xfId="22623"/>
    <cellStyle name="Note 29 4" xfId="22624"/>
    <cellStyle name="Note 29 5" xfId="22625"/>
    <cellStyle name="Note 29 6" xfId="22626"/>
    <cellStyle name="Note 29 7" xfId="22627"/>
    <cellStyle name="Note 29 8" xfId="22628"/>
    <cellStyle name="Note 29 9" xfId="22629"/>
    <cellStyle name="Note 3" xfId="22630"/>
    <cellStyle name="Note 3 10" xfId="22631"/>
    <cellStyle name="Note 3 11" xfId="22632"/>
    <cellStyle name="Note 3 12" xfId="22633"/>
    <cellStyle name="Note 3 13" xfId="22634"/>
    <cellStyle name="Note 3 14" xfId="22635"/>
    <cellStyle name="Note 3 15" xfId="22636"/>
    <cellStyle name="Note 3 16" xfId="22637"/>
    <cellStyle name="Note 3 17" xfId="22638"/>
    <cellStyle name="Note 3 18" xfId="22639"/>
    <cellStyle name="Note 3 19" xfId="22640"/>
    <cellStyle name="Note 3 2" xfId="22641"/>
    <cellStyle name="Note 3 2 2" xfId="22642"/>
    <cellStyle name="Note 3 2 2 2" xfId="22643"/>
    <cellStyle name="Note 3 2 2 3" xfId="22644"/>
    <cellStyle name="Note 3 2 2 4" xfId="22645"/>
    <cellStyle name="Note 3 2 2 5" xfId="22646"/>
    <cellStyle name="Note 3 2 2 6" xfId="22647"/>
    <cellStyle name="Note 3 2 2 7" xfId="22648"/>
    <cellStyle name="Note 3 2 3" xfId="22649"/>
    <cellStyle name="Note 3 2 4" xfId="22650"/>
    <cellStyle name="Note 3 2 5" xfId="22651"/>
    <cellStyle name="Note 3 2 6" xfId="22652"/>
    <cellStyle name="Note 3 2 7" xfId="22653"/>
    <cellStyle name="Note 3 20" xfId="22654"/>
    <cellStyle name="Note 3 21" xfId="22655"/>
    <cellStyle name="Note 3 22" xfId="22656"/>
    <cellStyle name="Note 3 23" xfId="22657"/>
    <cellStyle name="Note 3 24" xfId="22658"/>
    <cellStyle name="Note 3 25" xfId="22659"/>
    <cellStyle name="Note 3 26" xfId="22660"/>
    <cellStyle name="Note 3 27" xfId="22661"/>
    <cellStyle name="Note 3 28" xfId="22662"/>
    <cellStyle name="Note 3 29" xfId="22663"/>
    <cellStyle name="Note 3 3" xfId="22664"/>
    <cellStyle name="Note 3 3 2" xfId="22665"/>
    <cellStyle name="Note 3 3 2 2" xfId="22666"/>
    <cellStyle name="Note 3 3 2 3" xfId="22667"/>
    <cellStyle name="Note 3 3 2 4" xfId="22668"/>
    <cellStyle name="Note 3 3 2 5" xfId="22669"/>
    <cellStyle name="Note 3 3 2 6" xfId="22670"/>
    <cellStyle name="Note 3 3 2 7" xfId="22671"/>
    <cellStyle name="Note 3 3 3" xfId="22672"/>
    <cellStyle name="Note 3 3 4" xfId="22673"/>
    <cellStyle name="Note 3 3 5" xfId="22674"/>
    <cellStyle name="Note 3 3 6" xfId="22675"/>
    <cellStyle name="Note 3 3 7" xfId="22676"/>
    <cellStyle name="Note 3 30" xfId="22677"/>
    <cellStyle name="Note 3 31" xfId="22678"/>
    <cellStyle name="Note 3 32" xfId="22679"/>
    <cellStyle name="Note 3 33" xfId="22680"/>
    <cellStyle name="Note 3 34" xfId="22681"/>
    <cellStyle name="Note 3 35" xfId="22682"/>
    <cellStyle name="Note 3 36" xfId="22683"/>
    <cellStyle name="Note 3 37" xfId="22684"/>
    <cellStyle name="Note 3 38" xfId="22685"/>
    <cellStyle name="Note 3 39" xfId="22686"/>
    <cellStyle name="Note 3 4" xfId="22687"/>
    <cellStyle name="Note 3 4 2" xfId="22688"/>
    <cellStyle name="Note 3 4 2 2" xfId="22689"/>
    <cellStyle name="Note 3 4 2 3" xfId="22690"/>
    <cellStyle name="Note 3 4 2 4" xfId="22691"/>
    <cellStyle name="Note 3 4 2 5" xfId="22692"/>
    <cellStyle name="Note 3 4 2 6" xfId="22693"/>
    <cellStyle name="Note 3 4 2 7" xfId="22694"/>
    <cellStyle name="Note 3 4 3" xfId="22695"/>
    <cellStyle name="Note 3 4 4" xfId="22696"/>
    <cellStyle name="Note 3 4 5" xfId="22697"/>
    <cellStyle name="Note 3 4 6" xfId="22698"/>
    <cellStyle name="Note 3 4 7" xfId="22699"/>
    <cellStyle name="Note 3 40" xfId="22700"/>
    <cellStyle name="Note 3 41" xfId="22701"/>
    <cellStyle name="Note 3 42" xfId="22702"/>
    <cellStyle name="Note 3 43" xfId="22703"/>
    <cellStyle name="Note 3 44" xfId="22704"/>
    <cellStyle name="Note 3 45" xfId="22705"/>
    <cellStyle name="Note 3 46" xfId="22706"/>
    <cellStyle name="Note 3 47" xfId="22707"/>
    <cellStyle name="Note 3 48" xfId="22708"/>
    <cellStyle name="Note 3 5" xfId="22709"/>
    <cellStyle name="Note 3 5 2" xfId="22710"/>
    <cellStyle name="Note 3 5 2 2" xfId="22711"/>
    <cellStyle name="Note 3 5 2 3" xfId="22712"/>
    <cellStyle name="Note 3 5 2 4" xfId="22713"/>
    <cellStyle name="Note 3 5 2 5" xfId="22714"/>
    <cellStyle name="Note 3 5 2 6" xfId="22715"/>
    <cellStyle name="Note 3 5 2 7" xfId="22716"/>
    <cellStyle name="Note 3 5 3" xfId="22717"/>
    <cellStyle name="Note 3 5 4" xfId="22718"/>
    <cellStyle name="Note 3 5 5" xfId="22719"/>
    <cellStyle name="Note 3 5 6" xfId="22720"/>
    <cellStyle name="Note 3 5 7" xfId="22721"/>
    <cellStyle name="Note 3 6" xfId="22722"/>
    <cellStyle name="Note 3 6 2" xfId="22723"/>
    <cellStyle name="Note 3 6 2 2" xfId="22724"/>
    <cellStyle name="Note 3 6 2 3" xfId="22725"/>
    <cellStyle name="Note 3 6 2 4" xfId="22726"/>
    <cellStyle name="Note 3 6 2 5" xfId="22727"/>
    <cellStyle name="Note 3 6 2 6" xfId="22728"/>
    <cellStyle name="Note 3 6 2 7" xfId="22729"/>
    <cellStyle name="Note 3 6 3" xfId="22730"/>
    <cellStyle name="Note 3 6 4" xfId="22731"/>
    <cellStyle name="Note 3 6 5" xfId="22732"/>
    <cellStyle name="Note 3 6 6" xfId="22733"/>
    <cellStyle name="Note 3 6 7" xfId="22734"/>
    <cellStyle name="Note 3 7" xfId="22735"/>
    <cellStyle name="Note 3 7 2" xfId="22736"/>
    <cellStyle name="Note 3 7 2 2" xfId="22737"/>
    <cellStyle name="Note 3 7 2 3" xfId="22738"/>
    <cellStyle name="Note 3 7 2 4" xfId="22739"/>
    <cellStyle name="Note 3 7 2 5" xfId="22740"/>
    <cellStyle name="Note 3 7 2 6" xfId="22741"/>
    <cellStyle name="Note 3 7 2 7" xfId="22742"/>
    <cellStyle name="Note 3 7 3" xfId="22743"/>
    <cellStyle name="Note 3 7 4" xfId="22744"/>
    <cellStyle name="Note 3 7 5" xfId="22745"/>
    <cellStyle name="Note 3 7 6" xfId="22746"/>
    <cellStyle name="Note 3 7 7" xfId="22747"/>
    <cellStyle name="Note 3 8" xfId="22748"/>
    <cellStyle name="Note 3 8 2" xfId="22749"/>
    <cellStyle name="Note 3 8 2 2" xfId="22750"/>
    <cellStyle name="Note 3 8 2 3" xfId="22751"/>
    <cellStyle name="Note 3 8 2 4" xfId="22752"/>
    <cellStyle name="Note 3 8 2 5" xfId="22753"/>
    <cellStyle name="Note 3 8 2 6" xfId="22754"/>
    <cellStyle name="Note 3 8 2 7" xfId="22755"/>
    <cellStyle name="Note 3 8 3" xfId="22756"/>
    <cellStyle name="Note 3 8 4" xfId="22757"/>
    <cellStyle name="Note 3 8 5" xfId="22758"/>
    <cellStyle name="Note 3 8 6" xfId="22759"/>
    <cellStyle name="Note 3 8 7" xfId="22760"/>
    <cellStyle name="Note 3 9" xfId="22761"/>
    <cellStyle name="Note 3 9 2" xfId="22762"/>
    <cellStyle name="Note 30" xfId="22763"/>
    <cellStyle name="Note 30 2" xfId="22764"/>
    <cellStyle name="Note 30 3" xfId="22765"/>
    <cellStyle name="Note 30 4" xfId="22766"/>
    <cellStyle name="Note 30 5" xfId="22767"/>
    <cellStyle name="Note 30 6" xfId="22768"/>
    <cellStyle name="Note 30 7" xfId="22769"/>
    <cellStyle name="Note 30 8" xfId="22770"/>
    <cellStyle name="Note 30 9" xfId="22771"/>
    <cellStyle name="Note 31" xfId="22772"/>
    <cellStyle name="Note 31 2" xfId="22773"/>
    <cellStyle name="Note 31 3" xfId="22774"/>
    <cellStyle name="Note 31 4" xfId="22775"/>
    <cellStyle name="Note 31 5" xfId="22776"/>
    <cellStyle name="Note 31 6" xfId="22777"/>
    <cellStyle name="Note 31 7" xfId="22778"/>
    <cellStyle name="Note 31 8" xfId="22779"/>
    <cellStyle name="Note 31 9" xfId="22780"/>
    <cellStyle name="Note 32" xfId="22781"/>
    <cellStyle name="Note 32 2" xfId="22782"/>
    <cellStyle name="Note 32 3" xfId="22783"/>
    <cellStyle name="Note 32 4" xfId="22784"/>
    <cellStyle name="Note 32 5" xfId="22785"/>
    <cellStyle name="Note 32 6" xfId="22786"/>
    <cellStyle name="Note 32 7" xfId="22787"/>
    <cellStyle name="Note 32 8" xfId="22788"/>
    <cellStyle name="Note 32 9" xfId="22789"/>
    <cellStyle name="Note 33" xfId="22790"/>
    <cellStyle name="Note 33 2" xfId="22791"/>
    <cellStyle name="Note 33 3" xfId="22792"/>
    <cellStyle name="Note 33 4" xfId="22793"/>
    <cellStyle name="Note 33 5" xfId="22794"/>
    <cellStyle name="Note 33 6" xfId="22795"/>
    <cellStyle name="Note 33 7" xfId="22796"/>
    <cellStyle name="Note 33 8" xfId="22797"/>
    <cellStyle name="Note 33 9" xfId="22798"/>
    <cellStyle name="Note 34" xfId="22799"/>
    <cellStyle name="Note 34 2" xfId="22800"/>
    <cellStyle name="Note 34 3" xfId="22801"/>
    <cellStyle name="Note 34 4" xfId="22802"/>
    <cellStyle name="Note 34 5" xfId="22803"/>
    <cellStyle name="Note 34 6" xfId="22804"/>
    <cellStyle name="Note 34 7" xfId="22805"/>
    <cellStyle name="Note 34 8" xfId="22806"/>
    <cellStyle name="Note 34 9" xfId="22807"/>
    <cellStyle name="Note 35" xfId="22808"/>
    <cellStyle name="Note 35 2" xfId="22809"/>
    <cellStyle name="Note 35 3" xfId="22810"/>
    <cellStyle name="Note 35 4" xfId="22811"/>
    <cellStyle name="Note 35 5" xfId="22812"/>
    <cellStyle name="Note 35 6" xfId="22813"/>
    <cellStyle name="Note 35 7" xfId="22814"/>
    <cellStyle name="Note 35 8" xfId="22815"/>
    <cellStyle name="Note 35 9" xfId="22816"/>
    <cellStyle name="Note 36" xfId="22817"/>
    <cellStyle name="Note 36 2" xfId="22818"/>
    <cellStyle name="Note 36 3" xfId="22819"/>
    <cellStyle name="Note 36 4" xfId="22820"/>
    <cellStyle name="Note 36 5" xfId="22821"/>
    <cellStyle name="Note 36 6" xfId="22822"/>
    <cellStyle name="Note 36 7" xfId="22823"/>
    <cellStyle name="Note 36 8" xfId="22824"/>
    <cellStyle name="Note 36 9" xfId="22825"/>
    <cellStyle name="Note 37" xfId="22826"/>
    <cellStyle name="Note 37 2" xfId="22827"/>
    <cellStyle name="Note 37 3" xfId="22828"/>
    <cellStyle name="Note 37 4" xfId="22829"/>
    <cellStyle name="Note 37 5" xfId="22830"/>
    <cellStyle name="Note 37 6" xfId="22831"/>
    <cellStyle name="Note 37 7" xfId="22832"/>
    <cellStyle name="Note 37 8" xfId="22833"/>
    <cellStyle name="Note 37 9" xfId="22834"/>
    <cellStyle name="Note 38" xfId="22835"/>
    <cellStyle name="Note 38 2" xfId="22836"/>
    <cellStyle name="Note 38 3" xfId="22837"/>
    <cellStyle name="Note 38 4" xfId="22838"/>
    <cellStyle name="Note 38 5" xfId="22839"/>
    <cellStyle name="Note 38 6" xfId="22840"/>
    <cellStyle name="Note 38 7" xfId="22841"/>
    <cellStyle name="Note 38 8" xfId="22842"/>
    <cellStyle name="Note 38 9" xfId="22843"/>
    <cellStyle name="Note 39" xfId="22844"/>
    <cellStyle name="Note 39 2" xfId="22845"/>
    <cellStyle name="Note 39 3" xfId="22846"/>
    <cellStyle name="Note 39 4" xfId="22847"/>
    <cellStyle name="Note 39 5" xfId="22848"/>
    <cellStyle name="Note 39 6" xfId="22849"/>
    <cellStyle name="Note 39 7" xfId="22850"/>
    <cellStyle name="Note 39 8" xfId="22851"/>
    <cellStyle name="Note 39 9" xfId="22852"/>
    <cellStyle name="Note 4" xfId="22853"/>
    <cellStyle name="Note 4 10" xfId="22854"/>
    <cellStyle name="Note 4 11" xfId="22855"/>
    <cellStyle name="Note 4 12" xfId="22856"/>
    <cellStyle name="Note 4 13" xfId="22857"/>
    <cellStyle name="Note 4 14" xfId="22858"/>
    <cellStyle name="Note 4 15" xfId="22859"/>
    <cellStyle name="Note 4 16" xfId="22860"/>
    <cellStyle name="Note 4 17" xfId="22861"/>
    <cellStyle name="Note 4 18" xfId="22862"/>
    <cellStyle name="Note 4 19" xfId="22863"/>
    <cellStyle name="Note 4 2" xfId="22864"/>
    <cellStyle name="Note 4 2 2" xfId="22865"/>
    <cellStyle name="Note 4 2 2 2" xfId="22866"/>
    <cellStyle name="Note 4 2 2 3" xfId="22867"/>
    <cellStyle name="Note 4 2 2 4" xfId="22868"/>
    <cellStyle name="Note 4 2 2 5" xfId="22869"/>
    <cellStyle name="Note 4 2 2 6" xfId="22870"/>
    <cellStyle name="Note 4 2 2 7" xfId="22871"/>
    <cellStyle name="Note 4 2 3" xfId="22872"/>
    <cellStyle name="Note 4 2 4" xfId="22873"/>
    <cellStyle name="Note 4 2 5" xfId="22874"/>
    <cellStyle name="Note 4 2 6" xfId="22875"/>
    <cellStyle name="Note 4 2 7" xfId="22876"/>
    <cellStyle name="Note 4 20" xfId="22877"/>
    <cellStyle name="Note 4 21" xfId="22878"/>
    <cellStyle name="Note 4 22" xfId="22879"/>
    <cellStyle name="Note 4 23" xfId="22880"/>
    <cellStyle name="Note 4 24" xfId="22881"/>
    <cellStyle name="Note 4 25" xfId="22882"/>
    <cellStyle name="Note 4 26" xfId="22883"/>
    <cellStyle name="Note 4 27" xfId="22884"/>
    <cellStyle name="Note 4 28" xfId="22885"/>
    <cellStyle name="Note 4 29" xfId="22886"/>
    <cellStyle name="Note 4 3" xfId="22887"/>
    <cellStyle name="Note 4 3 2" xfId="22888"/>
    <cellStyle name="Note 4 3 2 2" xfId="22889"/>
    <cellStyle name="Note 4 3 2 3" xfId="22890"/>
    <cellStyle name="Note 4 3 2 4" xfId="22891"/>
    <cellStyle name="Note 4 3 2 5" xfId="22892"/>
    <cellStyle name="Note 4 3 2 6" xfId="22893"/>
    <cellStyle name="Note 4 3 2 7" xfId="22894"/>
    <cellStyle name="Note 4 3 3" xfId="22895"/>
    <cellStyle name="Note 4 3 4" xfId="22896"/>
    <cellStyle name="Note 4 3 5" xfId="22897"/>
    <cellStyle name="Note 4 3 6" xfId="22898"/>
    <cellStyle name="Note 4 3 7" xfId="22899"/>
    <cellStyle name="Note 4 30" xfId="22900"/>
    <cellStyle name="Note 4 31" xfId="22901"/>
    <cellStyle name="Note 4 32" xfId="22902"/>
    <cellStyle name="Note 4 33" xfId="22903"/>
    <cellStyle name="Note 4 34" xfId="22904"/>
    <cellStyle name="Note 4 35" xfId="22905"/>
    <cellStyle name="Note 4 36" xfId="22906"/>
    <cellStyle name="Note 4 37" xfId="22907"/>
    <cellStyle name="Note 4 38" xfId="22908"/>
    <cellStyle name="Note 4 39" xfId="22909"/>
    <cellStyle name="Note 4 4" xfId="22910"/>
    <cellStyle name="Note 4 4 2" xfId="22911"/>
    <cellStyle name="Note 4 4 2 2" xfId="22912"/>
    <cellStyle name="Note 4 4 2 3" xfId="22913"/>
    <cellStyle name="Note 4 4 2 4" xfId="22914"/>
    <cellStyle name="Note 4 4 2 5" xfId="22915"/>
    <cellStyle name="Note 4 4 2 6" xfId="22916"/>
    <cellStyle name="Note 4 4 2 7" xfId="22917"/>
    <cellStyle name="Note 4 4 3" xfId="22918"/>
    <cellStyle name="Note 4 4 4" xfId="22919"/>
    <cellStyle name="Note 4 4 5" xfId="22920"/>
    <cellStyle name="Note 4 4 6" xfId="22921"/>
    <cellStyle name="Note 4 4 7" xfId="22922"/>
    <cellStyle name="Note 4 40" xfId="22923"/>
    <cellStyle name="Note 4 41" xfId="22924"/>
    <cellStyle name="Note 4 42" xfId="22925"/>
    <cellStyle name="Note 4 43" xfId="22926"/>
    <cellStyle name="Note 4 44" xfId="22927"/>
    <cellStyle name="Note 4 45" xfId="22928"/>
    <cellStyle name="Note 4 46" xfId="22929"/>
    <cellStyle name="Note 4 47" xfId="22930"/>
    <cellStyle name="Note 4 48" xfId="22931"/>
    <cellStyle name="Note 4 5" xfId="22932"/>
    <cellStyle name="Note 4 5 2" xfId="22933"/>
    <cellStyle name="Note 4 5 2 2" xfId="22934"/>
    <cellStyle name="Note 4 5 2 3" xfId="22935"/>
    <cellStyle name="Note 4 5 2 4" xfId="22936"/>
    <cellStyle name="Note 4 5 2 5" xfId="22937"/>
    <cellStyle name="Note 4 5 2 6" xfId="22938"/>
    <cellStyle name="Note 4 5 2 7" xfId="22939"/>
    <cellStyle name="Note 4 5 3" xfId="22940"/>
    <cellStyle name="Note 4 5 4" xfId="22941"/>
    <cellStyle name="Note 4 5 5" xfId="22942"/>
    <cellStyle name="Note 4 5 6" xfId="22943"/>
    <cellStyle name="Note 4 5 7" xfId="22944"/>
    <cellStyle name="Note 4 6" xfId="22945"/>
    <cellStyle name="Note 4 6 2" xfId="22946"/>
    <cellStyle name="Note 4 6 2 2" xfId="22947"/>
    <cellStyle name="Note 4 6 2 3" xfId="22948"/>
    <cellStyle name="Note 4 6 2 4" xfId="22949"/>
    <cellStyle name="Note 4 6 2 5" xfId="22950"/>
    <cellStyle name="Note 4 6 2 6" xfId="22951"/>
    <cellStyle name="Note 4 6 2 7" xfId="22952"/>
    <cellStyle name="Note 4 6 3" xfId="22953"/>
    <cellStyle name="Note 4 6 4" xfId="22954"/>
    <cellStyle name="Note 4 6 5" xfId="22955"/>
    <cellStyle name="Note 4 6 6" xfId="22956"/>
    <cellStyle name="Note 4 6 7" xfId="22957"/>
    <cellStyle name="Note 4 7" xfId="22958"/>
    <cellStyle name="Note 4 7 2" xfId="22959"/>
    <cellStyle name="Note 4 7 2 2" xfId="22960"/>
    <cellStyle name="Note 4 7 2 3" xfId="22961"/>
    <cellStyle name="Note 4 7 2 4" xfId="22962"/>
    <cellStyle name="Note 4 7 2 5" xfId="22963"/>
    <cellStyle name="Note 4 7 2 6" xfId="22964"/>
    <cellStyle name="Note 4 7 2 7" xfId="22965"/>
    <cellStyle name="Note 4 7 3" xfId="22966"/>
    <cellStyle name="Note 4 7 4" xfId="22967"/>
    <cellStyle name="Note 4 7 5" xfId="22968"/>
    <cellStyle name="Note 4 7 6" xfId="22969"/>
    <cellStyle name="Note 4 7 7" xfId="22970"/>
    <cellStyle name="Note 4 8" xfId="22971"/>
    <cellStyle name="Note 4 8 2" xfId="22972"/>
    <cellStyle name="Note 4 8 2 2" xfId="22973"/>
    <cellStyle name="Note 4 8 2 3" xfId="22974"/>
    <cellStyle name="Note 4 8 2 4" xfId="22975"/>
    <cellStyle name="Note 4 8 2 5" xfId="22976"/>
    <cellStyle name="Note 4 8 2 6" xfId="22977"/>
    <cellStyle name="Note 4 8 2 7" xfId="22978"/>
    <cellStyle name="Note 4 8 3" xfId="22979"/>
    <cellStyle name="Note 4 8 4" xfId="22980"/>
    <cellStyle name="Note 4 8 5" xfId="22981"/>
    <cellStyle name="Note 4 8 6" xfId="22982"/>
    <cellStyle name="Note 4 8 7" xfId="22983"/>
    <cellStyle name="Note 4 9" xfId="22984"/>
    <cellStyle name="Note 4 9 2" xfId="22985"/>
    <cellStyle name="Note 40" xfId="22986"/>
    <cellStyle name="Note 40 2" xfId="22987"/>
    <cellStyle name="Note 40 3" xfId="22988"/>
    <cellStyle name="Note 40 4" xfId="22989"/>
    <cellStyle name="Note 40 5" xfId="22990"/>
    <cellStyle name="Note 40 6" xfId="22991"/>
    <cellStyle name="Note 40 7" xfId="22992"/>
    <cellStyle name="Note 40 8" xfId="22993"/>
    <cellStyle name="Note 40 9" xfId="22994"/>
    <cellStyle name="Note 41" xfId="22995"/>
    <cellStyle name="Note 41 2" xfId="22996"/>
    <cellStyle name="Note 41 3" xfId="22997"/>
    <cellStyle name="Note 41 4" xfId="22998"/>
    <cellStyle name="Note 41 5" xfId="22999"/>
    <cellStyle name="Note 41 6" xfId="23000"/>
    <cellStyle name="Note 41 7" xfId="23001"/>
    <cellStyle name="Note 41 8" xfId="23002"/>
    <cellStyle name="Note 41 9" xfId="23003"/>
    <cellStyle name="Note 42" xfId="23004"/>
    <cellStyle name="Note 42 2" xfId="23005"/>
    <cellStyle name="Note 42 3" xfId="23006"/>
    <cellStyle name="Note 42 4" xfId="23007"/>
    <cellStyle name="Note 42 5" xfId="23008"/>
    <cellStyle name="Note 42 6" xfId="23009"/>
    <cellStyle name="Note 42 7" xfId="23010"/>
    <cellStyle name="Note 42 8" xfId="23011"/>
    <cellStyle name="Note 42 9" xfId="23012"/>
    <cellStyle name="Note 43" xfId="23013"/>
    <cellStyle name="Note 43 2" xfId="23014"/>
    <cellStyle name="Note 43 3" xfId="23015"/>
    <cellStyle name="Note 43 4" xfId="23016"/>
    <cellStyle name="Note 43 5" xfId="23017"/>
    <cellStyle name="Note 43 6" xfId="23018"/>
    <cellStyle name="Note 43 7" xfId="23019"/>
    <cellStyle name="Note 43 8" xfId="23020"/>
    <cellStyle name="Note 43 9" xfId="23021"/>
    <cellStyle name="Note 44" xfId="23022"/>
    <cellStyle name="Note 44 2" xfId="23023"/>
    <cellStyle name="Note 44 3" xfId="23024"/>
    <cellStyle name="Note 44 4" xfId="23025"/>
    <cellStyle name="Note 44 5" xfId="23026"/>
    <cellStyle name="Note 44 6" xfId="23027"/>
    <cellStyle name="Note 44 7" xfId="23028"/>
    <cellStyle name="Note 44 8" xfId="23029"/>
    <cellStyle name="Note 44 9" xfId="23030"/>
    <cellStyle name="Note 45" xfId="23031"/>
    <cellStyle name="Note 45 2" xfId="23032"/>
    <cellStyle name="Note 45 3" xfId="23033"/>
    <cellStyle name="Note 45 4" xfId="23034"/>
    <cellStyle name="Note 45 5" xfId="23035"/>
    <cellStyle name="Note 45 6" xfId="23036"/>
    <cellStyle name="Note 45 7" xfId="23037"/>
    <cellStyle name="Note 45 8" xfId="23038"/>
    <cellStyle name="Note 45 9" xfId="23039"/>
    <cellStyle name="Note 46" xfId="23040"/>
    <cellStyle name="Note 46 2" xfId="23041"/>
    <cellStyle name="Note 46 3" xfId="23042"/>
    <cellStyle name="Note 46 4" xfId="23043"/>
    <cellStyle name="Note 46 5" xfId="23044"/>
    <cellStyle name="Note 46 6" xfId="23045"/>
    <cellStyle name="Note 46 7" xfId="23046"/>
    <cellStyle name="Note 46 8" xfId="23047"/>
    <cellStyle name="Note 46 9" xfId="23048"/>
    <cellStyle name="Note 47" xfId="23049"/>
    <cellStyle name="Note 47 2" xfId="23050"/>
    <cellStyle name="Note 47 3" xfId="23051"/>
    <cellStyle name="Note 47 4" xfId="23052"/>
    <cellStyle name="Note 47 5" xfId="23053"/>
    <cellStyle name="Note 47 6" xfId="23054"/>
    <cellStyle name="Note 47 7" xfId="23055"/>
    <cellStyle name="Note 47 8" xfId="23056"/>
    <cellStyle name="Note 47 9" xfId="23057"/>
    <cellStyle name="Note 48" xfId="23058"/>
    <cellStyle name="Note 48 2" xfId="23059"/>
    <cellStyle name="Note 48 3" xfId="23060"/>
    <cellStyle name="Note 48 4" xfId="23061"/>
    <cellStyle name="Note 48 5" xfId="23062"/>
    <cellStyle name="Note 48 6" xfId="23063"/>
    <cellStyle name="Note 48 7" xfId="23064"/>
    <cellStyle name="Note 48 8" xfId="23065"/>
    <cellStyle name="Note 48 9" xfId="23066"/>
    <cellStyle name="Note 49" xfId="23067"/>
    <cellStyle name="Note 49 2" xfId="23068"/>
    <cellStyle name="Note 49 3" xfId="23069"/>
    <cellStyle name="Note 49 4" xfId="23070"/>
    <cellStyle name="Note 49 5" xfId="23071"/>
    <cellStyle name="Note 49 6" xfId="23072"/>
    <cellStyle name="Note 49 7" xfId="23073"/>
    <cellStyle name="Note 49 8" xfId="23074"/>
    <cellStyle name="Note 49 9" xfId="23075"/>
    <cellStyle name="Note 5" xfId="23076"/>
    <cellStyle name="Note 5 10" xfId="23077"/>
    <cellStyle name="Note 5 11" xfId="23078"/>
    <cellStyle name="Note 5 12" xfId="23079"/>
    <cellStyle name="Note 5 13" xfId="23080"/>
    <cellStyle name="Note 5 14" xfId="23081"/>
    <cellStyle name="Note 5 15" xfId="23082"/>
    <cellStyle name="Note 5 16" xfId="23083"/>
    <cellStyle name="Note 5 17" xfId="23084"/>
    <cellStyle name="Note 5 18" xfId="23085"/>
    <cellStyle name="Note 5 19" xfId="23086"/>
    <cellStyle name="Note 5 2" xfId="23087"/>
    <cellStyle name="Note 5 2 2" xfId="23088"/>
    <cellStyle name="Note 5 2 2 2" xfId="23089"/>
    <cellStyle name="Note 5 2 2 3" xfId="23090"/>
    <cellStyle name="Note 5 2 2 4" xfId="23091"/>
    <cellStyle name="Note 5 2 2 5" xfId="23092"/>
    <cellStyle name="Note 5 2 2 6" xfId="23093"/>
    <cellStyle name="Note 5 2 2 7" xfId="23094"/>
    <cellStyle name="Note 5 2 3" xfId="23095"/>
    <cellStyle name="Note 5 2 4" xfId="23096"/>
    <cellStyle name="Note 5 2 5" xfId="23097"/>
    <cellStyle name="Note 5 2 6" xfId="23098"/>
    <cellStyle name="Note 5 2 7" xfId="23099"/>
    <cellStyle name="Note 5 20" xfId="23100"/>
    <cellStyle name="Note 5 21" xfId="23101"/>
    <cellStyle name="Note 5 22" xfId="23102"/>
    <cellStyle name="Note 5 23" xfId="23103"/>
    <cellStyle name="Note 5 24" xfId="23104"/>
    <cellStyle name="Note 5 25" xfId="23105"/>
    <cellStyle name="Note 5 26" xfId="23106"/>
    <cellStyle name="Note 5 27" xfId="23107"/>
    <cellStyle name="Note 5 28" xfId="23108"/>
    <cellStyle name="Note 5 29" xfId="23109"/>
    <cellStyle name="Note 5 3" xfId="23110"/>
    <cellStyle name="Note 5 3 2" xfId="23111"/>
    <cellStyle name="Note 5 3 2 2" xfId="23112"/>
    <cellStyle name="Note 5 3 2 3" xfId="23113"/>
    <cellStyle name="Note 5 3 2 4" xfId="23114"/>
    <cellStyle name="Note 5 3 2 5" xfId="23115"/>
    <cellStyle name="Note 5 3 2 6" xfId="23116"/>
    <cellStyle name="Note 5 3 2 7" xfId="23117"/>
    <cellStyle name="Note 5 3 3" xfId="23118"/>
    <cellStyle name="Note 5 3 4" xfId="23119"/>
    <cellStyle name="Note 5 3 5" xfId="23120"/>
    <cellStyle name="Note 5 3 6" xfId="23121"/>
    <cellStyle name="Note 5 3 7" xfId="23122"/>
    <cellStyle name="Note 5 30" xfId="23123"/>
    <cellStyle name="Note 5 31" xfId="23124"/>
    <cellStyle name="Note 5 32" xfId="23125"/>
    <cellStyle name="Note 5 33" xfId="23126"/>
    <cellStyle name="Note 5 34" xfId="23127"/>
    <cellStyle name="Note 5 35" xfId="23128"/>
    <cellStyle name="Note 5 36" xfId="23129"/>
    <cellStyle name="Note 5 37" xfId="23130"/>
    <cellStyle name="Note 5 38" xfId="23131"/>
    <cellStyle name="Note 5 39" xfId="23132"/>
    <cellStyle name="Note 5 4" xfId="23133"/>
    <cellStyle name="Note 5 4 2" xfId="23134"/>
    <cellStyle name="Note 5 4 2 2" xfId="23135"/>
    <cellStyle name="Note 5 4 2 3" xfId="23136"/>
    <cellStyle name="Note 5 4 2 4" xfId="23137"/>
    <cellStyle name="Note 5 4 2 5" xfId="23138"/>
    <cellStyle name="Note 5 4 2 6" xfId="23139"/>
    <cellStyle name="Note 5 4 2 7" xfId="23140"/>
    <cellStyle name="Note 5 4 3" xfId="23141"/>
    <cellStyle name="Note 5 4 4" xfId="23142"/>
    <cellStyle name="Note 5 4 5" xfId="23143"/>
    <cellStyle name="Note 5 4 6" xfId="23144"/>
    <cellStyle name="Note 5 4 7" xfId="23145"/>
    <cellStyle name="Note 5 40" xfId="23146"/>
    <cellStyle name="Note 5 41" xfId="23147"/>
    <cellStyle name="Note 5 42" xfId="23148"/>
    <cellStyle name="Note 5 43" xfId="23149"/>
    <cellStyle name="Note 5 44" xfId="23150"/>
    <cellStyle name="Note 5 45" xfId="23151"/>
    <cellStyle name="Note 5 46" xfId="23152"/>
    <cellStyle name="Note 5 47" xfId="23153"/>
    <cellStyle name="Note 5 48" xfId="23154"/>
    <cellStyle name="Note 5 5" xfId="23155"/>
    <cellStyle name="Note 5 5 2" xfId="23156"/>
    <cellStyle name="Note 5 5 2 2" xfId="23157"/>
    <cellStyle name="Note 5 5 2 3" xfId="23158"/>
    <cellStyle name="Note 5 5 2 4" xfId="23159"/>
    <cellStyle name="Note 5 5 2 5" xfId="23160"/>
    <cellStyle name="Note 5 5 2 6" xfId="23161"/>
    <cellStyle name="Note 5 5 2 7" xfId="23162"/>
    <cellStyle name="Note 5 5 3" xfId="23163"/>
    <cellStyle name="Note 5 5 4" xfId="23164"/>
    <cellStyle name="Note 5 5 5" xfId="23165"/>
    <cellStyle name="Note 5 5 6" xfId="23166"/>
    <cellStyle name="Note 5 5 7" xfId="23167"/>
    <cellStyle name="Note 5 6" xfId="23168"/>
    <cellStyle name="Note 5 6 2" xfId="23169"/>
    <cellStyle name="Note 5 6 2 2" xfId="23170"/>
    <cellStyle name="Note 5 6 2 3" xfId="23171"/>
    <cellStyle name="Note 5 6 2 4" xfId="23172"/>
    <cellStyle name="Note 5 6 2 5" xfId="23173"/>
    <cellStyle name="Note 5 6 2 6" xfId="23174"/>
    <cellStyle name="Note 5 6 2 7" xfId="23175"/>
    <cellStyle name="Note 5 6 3" xfId="23176"/>
    <cellStyle name="Note 5 6 4" xfId="23177"/>
    <cellStyle name="Note 5 6 5" xfId="23178"/>
    <cellStyle name="Note 5 6 6" xfId="23179"/>
    <cellStyle name="Note 5 6 7" xfId="23180"/>
    <cellStyle name="Note 5 7" xfId="23181"/>
    <cellStyle name="Note 5 7 2" xfId="23182"/>
    <cellStyle name="Note 5 7 2 2" xfId="23183"/>
    <cellStyle name="Note 5 7 2 3" xfId="23184"/>
    <cellStyle name="Note 5 7 2 4" xfId="23185"/>
    <cellStyle name="Note 5 7 2 5" xfId="23186"/>
    <cellStyle name="Note 5 7 2 6" xfId="23187"/>
    <cellStyle name="Note 5 7 2 7" xfId="23188"/>
    <cellStyle name="Note 5 7 3" xfId="23189"/>
    <cellStyle name="Note 5 7 4" xfId="23190"/>
    <cellStyle name="Note 5 7 5" xfId="23191"/>
    <cellStyle name="Note 5 7 6" xfId="23192"/>
    <cellStyle name="Note 5 7 7" xfId="23193"/>
    <cellStyle name="Note 5 8" xfId="23194"/>
    <cellStyle name="Note 5 8 2" xfId="23195"/>
    <cellStyle name="Note 5 9" xfId="23196"/>
    <cellStyle name="Note 5 9 2" xfId="23197"/>
    <cellStyle name="Note 50" xfId="23198"/>
    <cellStyle name="Note 50 2" xfId="23199"/>
    <cellStyle name="Note 50 3" xfId="23200"/>
    <cellStyle name="Note 50 4" xfId="23201"/>
    <cellStyle name="Note 50 5" xfId="23202"/>
    <cellStyle name="Note 50 6" xfId="23203"/>
    <cellStyle name="Note 50 7" xfId="23204"/>
    <cellStyle name="Note 50 8" xfId="23205"/>
    <cellStyle name="Note 50 9" xfId="23206"/>
    <cellStyle name="Note 51" xfId="23207"/>
    <cellStyle name="Note 51 2" xfId="23208"/>
    <cellStyle name="Note 51 3" xfId="23209"/>
    <cellStyle name="Note 51 4" xfId="23210"/>
    <cellStyle name="Note 51 5" xfId="23211"/>
    <cellStyle name="Note 51 6" xfId="23212"/>
    <cellStyle name="Note 51 7" xfId="23213"/>
    <cellStyle name="Note 51 8" xfId="23214"/>
    <cellStyle name="Note 51 9" xfId="23215"/>
    <cellStyle name="Note 52" xfId="23216"/>
    <cellStyle name="Note 52 2" xfId="23217"/>
    <cellStyle name="Note 52 3" xfId="23218"/>
    <cellStyle name="Note 52 4" xfId="23219"/>
    <cellStyle name="Note 52 5" xfId="23220"/>
    <cellStyle name="Note 52 6" xfId="23221"/>
    <cellStyle name="Note 52 7" xfId="23222"/>
    <cellStyle name="Note 52 8" xfId="23223"/>
    <cellStyle name="Note 52 9" xfId="23224"/>
    <cellStyle name="Note 53" xfId="23225"/>
    <cellStyle name="Note 53 2" xfId="23226"/>
    <cellStyle name="Note 53 3" xfId="23227"/>
    <cellStyle name="Note 53 4" xfId="23228"/>
    <cellStyle name="Note 53 5" xfId="23229"/>
    <cellStyle name="Note 53 6" xfId="23230"/>
    <cellStyle name="Note 53 7" xfId="23231"/>
    <cellStyle name="Note 53 8" xfId="23232"/>
    <cellStyle name="Note 53 9" xfId="23233"/>
    <cellStyle name="Note 54" xfId="23234"/>
    <cellStyle name="Note 54 2" xfId="23235"/>
    <cellStyle name="Note 54 3" xfId="23236"/>
    <cellStyle name="Note 54 4" xfId="23237"/>
    <cellStyle name="Note 54 5" xfId="23238"/>
    <cellStyle name="Note 54 6" xfId="23239"/>
    <cellStyle name="Note 54 7" xfId="23240"/>
    <cellStyle name="Note 54 8" xfId="23241"/>
    <cellStyle name="Note 54 9" xfId="23242"/>
    <cellStyle name="Note 55" xfId="23243"/>
    <cellStyle name="Note 55 2" xfId="23244"/>
    <cellStyle name="Note 55 3" xfId="23245"/>
    <cellStyle name="Note 55 4" xfId="23246"/>
    <cellStyle name="Note 55 5" xfId="23247"/>
    <cellStyle name="Note 55 6" xfId="23248"/>
    <cellStyle name="Note 55 7" xfId="23249"/>
    <cellStyle name="Note 55 8" xfId="23250"/>
    <cellStyle name="Note 55 9" xfId="23251"/>
    <cellStyle name="Note 56" xfId="23252"/>
    <cellStyle name="Note 56 2" xfId="23253"/>
    <cellStyle name="Note 56 3" xfId="23254"/>
    <cellStyle name="Note 56 4" xfId="23255"/>
    <cellStyle name="Note 56 5" xfId="23256"/>
    <cellStyle name="Note 56 6" xfId="23257"/>
    <cellStyle name="Note 56 7" xfId="23258"/>
    <cellStyle name="Note 56 8" xfId="23259"/>
    <cellStyle name="Note 56 9" xfId="23260"/>
    <cellStyle name="Note 57" xfId="23261"/>
    <cellStyle name="Note 57 2" xfId="23262"/>
    <cellStyle name="Note 57 3" xfId="23263"/>
    <cellStyle name="Note 57 4" xfId="23264"/>
    <cellStyle name="Note 57 5" xfId="23265"/>
    <cellStyle name="Note 57 6" xfId="23266"/>
    <cellStyle name="Note 57 7" xfId="23267"/>
    <cellStyle name="Note 57 8" xfId="23268"/>
    <cellStyle name="Note 57 9" xfId="23269"/>
    <cellStyle name="Note 58" xfId="23270"/>
    <cellStyle name="Note 58 2" xfId="23271"/>
    <cellStyle name="Note 58 3" xfId="23272"/>
    <cellStyle name="Note 58 4" xfId="23273"/>
    <cellStyle name="Note 58 5" xfId="23274"/>
    <cellStyle name="Note 58 6" xfId="23275"/>
    <cellStyle name="Note 58 7" xfId="23276"/>
    <cellStyle name="Note 58 8" xfId="23277"/>
    <cellStyle name="Note 58 9" xfId="23278"/>
    <cellStyle name="Note 59" xfId="23279"/>
    <cellStyle name="Note 59 2" xfId="23280"/>
    <cellStyle name="Note 59 3" xfId="23281"/>
    <cellStyle name="Note 59 4" xfId="23282"/>
    <cellStyle name="Note 59 5" xfId="23283"/>
    <cellStyle name="Note 59 6" xfId="23284"/>
    <cellStyle name="Note 59 7" xfId="23285"/>
    <cellStyle name="Note 59 8" xfId="23286"/>
    <cellStyle name="Note 59 9" xfId="23287"/>
    <cellStyle name="Note 6" xfId="23288"/>
    <cellStyle name="Note 6 10" xfId="23289"/>
    <cellStyle name="Note 6 11" xfId="23290"/>
    <cellStyle name="Note 6 12" xfId="23291"/>
    <cellStyle name="Note 6 13" xfId="23292"/>
    <cellStyle name="Note 6 14" xfId="23293"/>
    <cellStyle name="Note 6 15" xfId="23294"/>
    <cellStyle name="Note 6 16" xfId="23295"/>
    <cellStyle name="Note 6 17" xfId="23296"/>
    <cellStyle name="Note 6 18" xfId="23297"/>
    <cellStyle name="Note 6 19" xfId="23298"/>
    <cellStyle name="Note 6 2" xfId="23299"/>
    <cellStyle name="Note 6 2 2" xfId="23300"/>
    <cellStyle name="Note 6 2 2 2" xfId="23301"/>
    <cellStyle name="Note 6 2 2 3" xfId="23302"/>
    <cellStyle name="Note 6 2 2 4" xfId="23303"/>
    <cellStyle name="Note 6 2 2 5" xfId="23304"/>
    <cellStyle name="Note 6 2 2 6" xfId="23305"/>
    <cellStyle name="Note 6 2 2 7" xfId="23306"/>
    <cellStyle name="Note 6 2 3" xfId="23307"/>
    <cellStyle name="Note 6 2 4" xfId="23308"/>
    <cellStyle name="Note 6 2 5" xfId="23309"/>
    <cellStyle name="Note 6 2 6" xfId="23310"/>
    <cellStyle name="Note 6 2 7" xfId="23311"/>
    <cellStyle name="Note 6 20" xfId="23312"/>
    <cellStyle name="Note 6 21" xfId="23313"/>
    <cellStyle name="Note 6 22" xfId="23314"/>
    <cellStyle name="Note 6 23" xfId="23315"/>
    <cellStyle name="Note 6 24" xfId="23316"/>
    <cellStyle name="Note 6 25" xfId="23317"/>
    <cellStyle name="Note 6 26" xfId="23318"/>
    <cellStyle name="Note 6 27" xfId="23319"/>
    <cellStyle name="Note 6 28" xfId="23320"/>
    <cellStyle name="Note 6 29" xfId="23321"/>
    <cellStyle name="Note 6 3" xfId="23322"/>
    <cellStyle name="Note 6 3 2" xfId="23323"/>
    <cellStyle name="Note 6 3 2 2" xfId="23324"/>
    <cellStyle name="Note 6 3 2 3" xfId="23325"/>
    <cellStyle name="Note 6 3 2 4" xfId="23326"/>
    <cellStyle name="Note 6 3 2 5" xfId="23327"/>
    <cellStyle name="Note 6 3 2 6" xfId="23328"/>
    <cellStyle name="Note 6 3 2 7" xfId="23329"/>
    <cellStyle name="Note 6 3 3" xfId="23330"/>
    <cellStyle name="Note 6 3 4" xfId="23331"/>
    <cellStyle name="Note 6 3 5" xfId="23332"/>
    <cellStyle name="Note 6 3 6" xfId="23333"/>
    <cellStyle name="Note 6 3 7" xfId="23334"/>
    <cellStyle name="Note 6 30" xfId="23335"/>
    <cellStyle name="Note 6 31" xfId="23336"/>
    <cellStyle name="Note 6 32" xfId="23337"/>
    <cellStyle name="Note 6 33" xfId="23338"/>
    <cellStyle name="Note 6 34" xfId="23339"/>
    <cellStyle name="Note 6 35" xfId="23340"/>
    <cellStyle name="Note 6 36" xfId="23341"/>
    <cellStyle name="Note 6 37" xfId="23342"/>
    <cellStyle name="Note 6 38" xfId="23343"/>
    <cellStyle name="Note 6 39" xfId="23344"/>
    <cellStyle name="Note 6 4" xfId="23345"/>
    <cellStyle name="Note 6 4 2" xfId="23346"/>
    <cellStyle name="Note 6 4 2 2" xfId="23347"/>
    <cellStyle name="Note 6 4 2 3" xfId="23348"/>
    <cellStyle name="Note 6 4 2 4" xfId="23349"/>
    <cellStyle name="Note 6 4 2 5" xfId="23350"/>
    <cellStyle name="Note 6 4 2 6" xfId="23351"/>
    <cellStyle name="Note 6 4 2 7" xfId="23352"/>
    <cellStyle name="Note 6 4 3" xfId="23353"/>
    <cellStyle name="Note 6 4 4" xfId="23354"/>
    <cellStyle name="Note 6 4 5" xfId="23355"/>
    <cellStyle name="Note 6 4 6" xfId="23356"/>
    <cellStyle name="Note 6 4 7" xfId="23357"/>
    <cellStyle name="Note 6 40" xfId="23358"/>
    <cellStyle name="Note 6 41" xfId="23359"/>
    <cellStyle name="Note 6 42" xfId="23360"/>
    <cellStyle name="Note 6 43" xfId="23361"/>
    <cellStyle name="Note 6 44" xfId="23362"/>
    <cellStyle name="Note 6 45" xfId="23363"/>
    <cellStyle name="Note 6 46" xfId="23364"/>
    <cellStyle name="Note 6 47" xfId="23365"/>
    <cellStyle name="Note 6 48" xfId="23366"/>
    <cellStyle name="Note 6 5" xfId="23367"/>
    <cellStyle name="Note 6 5 2" xfId="23368"/>
    <cellStyle name="Note 6 5 2 2" xfId="23369"/>
    <cellStyle name="Note 6 5 2 3" xfId="23370"/>
    <cellStyle name="Note 6 5 2 4" xfId="23371"/>
    <cellStyle name="Note 6 5 2 5" xfId="23372"/>
    <cellStyle name="Note 6 5 2 6" xfId="23373"/>
    <cellStyle name="Note 6 5 2 7" xfId="23374"/>
    <cellStyle name="Note 6 5 3" xfId="23375"/>
    <cellStyle name="Note 6 5 4" xfId="23376"/>
    <cellStyle name="Note 6 5 5" xfId="23377"/>
    <cellStyle name="Note 6 5 6" xfId="23378"/>
    <cellStyle name="Note 6 5 7" xfId="23379"/>
    <cellStyle name="Note 6 6" xfId="23380"/>
    <cellStyle name="Note 6 6 2" xfId="23381"/>
    <cellStyle name="Note 6 6 2 2" xfId="23382"/>
    <cellStyle name="Note 6 6 2 3" xfId="23383"/>
    <cellStyle name="Note 6 6 2 4" xfId="23384"/>
    <cellStyle name="Note 6 6 2 5" xfId="23385"/>
    <cellStyle name="Note 6 6 2 6" xfId="23386"/>
    <cellStyle name="Note 6 6 2 7" xfId="23387"/>
    <cellStyle name="Note 6 6 3" xfId="23388"/>
    <cellStyle name="Note 6 6 4" xfId="23389"/>
    <cellStyle name="Note 6 6 5" xfId="23390"/>
    <cellStyle name="Note 6 6 6" xfId="23391"/>
    <cellStyle name="Note 6 6 7" xfId="23392"/>
    <cellStyle name="Note 6 7" xfId="23393"/>
    <cellStyle name="Note 6 7 2" xfId="23394"/>
    <cellStyle name="Note 6 7 2 2" xfId="23395"/>
    <cellStyle name="Note 6 7 2 3" xfId="23396"/>
    <cellStyle name="Note 6 7 2 4" xfId="23397"/>
    <cellStyle name="Note 6 7 2 5" xfId="23398"/>
    <cellStyle name="Note 6 7 2 6" xfId="23399"/>
    <cellStyle name="Note 6 7 2 7" xfId="23400"/>
    <cellStyle name="Note 6 7 3" xfId="23401"/>
    <cellStyle name="Note 6 7 4" xfId="23402"/>
    <cellStyle name="Note 6 7 5" xfId="23403"/>
    <cellStyle name="Note 6 7 6" xfId="23404"/>
    <cellStyle name="Note 6 7 7" xfId="23405"/>
    <cellStyle name="Note 6 8" xfId="23406"/>
    <cellStyle name="Note 6 8 2" xfId="23407"/>
    <cellStyle name="Note 6 9" xfId="23408"/>
    <cellStyle name="Note 6 9 2" xfId="23409"/>
    <cellStyle name="Note 60" xfId="23410"/>
    <cellStyle name="Note 60 2" xfId="23411"/>
    <cellStyle name="Note 60 3" xfId="23412"/>
    <cellStyle name="Note 60 4" xfId="23413"/>
    <cellStyle name="Note 60 5" xfId="23414"/>
    <cellStyle name="Note 60 6" xfId="23415"/>
    <cellStyle name="Note 60 7" xfId="23416"/>
    <cellStyle name="Note 60 8" xfId="23417"/>
    <cellStyle name="Note 60 9" xfId="23418"/>
    <cellStyle name="Note 61" xfId="23419"/>
    <cellStyle name="Note 61 2" xfId="23420"/>
    <cellStyle name="Note 61 3" xfId="23421"/>
    <cellStyle name="Note 61 4" xfId="23422"/>
    <cellStyle name="Note 61 5" xfId="23423"/>
    <cellStyle name="Note 61 6" xfId="23424"/>
    <cellStyle name="Note 61 7" xfId="23425"/>
    <cellStyle name="Note 61 8" xfId="23426"/>
    <cellStyle name="Note 61 9" xfId="23427"/>
    <cellStyle name="Note 62" xfId="23428"/>
    <cellStyle name="Note 62 2" xfId="23429"/>
    <cellStyle name="Note 62 3" xfId="23430"/>
    <cellStyle name="Note 62 4" xfId="23431"/>
    <cellStyle name="Note 62 5" xfId="23432"/>
    <cellStyle name="Note 62 6" xfId="23433"/>
    <cellStyle name="Note 62 7" xfId="23434"/>
    <cellStyle name="Note 62 8" xfId="23435"/>
    <cellStyle name="Note 62 9" xfId="23436"/>
    <cellStyle name="Note 63" xfId="23437"/>
    <cellStyle name="Note 63 2" xfId="23438"/>
    <cellStyle name="Note 63 3" xfId="23439"/>
    <cellStyle name="Note 63 4" xfId="23440"/>
    <cellStyle name="Note 63 5" xfId="23441"/>
    <cellStyle name="Note 63 6" xfId="23442"/>
    <cellStyle name="Note 63 7" xfId="23443"/>
    <cellStyle name="Note 63 8" xfId="23444"/>
    <cellStyle name="Note 63 9" xfId="23445"/>
    <cellStyle name="Note 64" xfId="23446"/>
    <cellStyle name="Note 64 2" xfId="23447"/>
    <cellStyle name="Note 64 3" xfId="23448"/>
    <cellStyle name="Note 64 4" xfId="23449"/>
    <cellStyle name="Note 64 5" xfId="23450"/>
    <cellStyle name="Note 64 6" xfId="23451"/>
    <cellStyle name="Note 64 7" xfId="23452"/>
    <cellStyle name="Note 64 8" xfId="23453"/>
    <cellStyle name="Note 64 9" xfId="23454"/>
    <cellStyle name="Note 65" xfId="23455"/>
    <cellStyle name="Note 65 2" xfId="23456"/>
    <cellStyle name="Note 65 3" xfId="23457"/>
    <cellStyle name="Note 65 4" xfId="23458"/>
    <cellStyle name="Note 65 5" xfId="23459"/>
    <cellStyle name="Note 65 6" xfId="23460"/>
    <cellStyle name="Note 65 7" xfId="23461"/>
    <cellStyle name="Note 65 8" xfId="23462"/>
    <cellStyle name="Note 65 9" xfId="23463"/>
    <cellStyle name="Note 66" xfId="23464"/>
    <cellStyle name="Note 66 2" xfId="23465"/>
    <cellStyle name="Note 66 3" xfId="23466"/>
    <cellStyle name="Note 66 4" xfId="23467"/>
    <cellStyle name="Note 66 5" xfId="23468"/>
    <cellStyle name="Note 66 6" xfId="23469"/>
    <cellStyle name="Note 66 7" xfId="23470"/>
    <cellStyle name="Note 66 8" xfId="23471"/>
    <cellStyle name="Note 66 9" xfId="23472"/>
    <cellStyle name="Note 67" xfId="23473"/>
    <cellStyle name="Note 67 2" xfId="23474"/>
    <cellStyle name="Note 67 3" xfId="23475"/>
    <cellStyle name="Note 67 4" xfId="23476"/>
    <cellStyle name="Note 67 5" xfId="23477"/>
    <cellStyle name="Note 67 6" xfId="23478"/>
    <cellStyle name="Note 67 7" xfId="23479"/>
    <cellStyle name="Note 67 8" xfId="23480"/>
    <cellStyle name="Note 67 9" xfId="23481"/>
    <cellStyle name="Note 68" xfId="23482"/>
    <cellStyle name="Note 68 2" xfId="23483"/>
    <cellStyle name="Note 68 3" xfId="23484"/>
    <cellStyle name="Note 68 4" xfId="23485"/>
    <cellStyle name="Note 68 5" xfId="23486"/>
    <cellStyle name="Note 68 6" xfId="23487"/>
    <cellStyle name="Note 68 7" xfId="23488"/>
    <cellStyle name="Note 68 8" xfId="23489"/>
    <cellStyle name="Note 68 9" xfId="23490"/>
    <cellStyle name="Note 69" xfId="23491"/>
    <cellStyle name="Note 69 2" xfId="23492"/>
    <cellStyle name="Note 69 3" xfId="23493"/>
    <cellStyle name="Note 69 4" xfId="23494"/>
    <cellStyle name="Note 69 5" xfId="23495"/>
    <cellStyle name="Note 69 6" xfId="23496"/>
    <cellStyle name="Note 69 7" xfId="23497"/>
    <cellStyle name="Note 69 8" xfId="23498"/>
    <cellStyle name="Note 69 9" xfId="23499"/>
    <cellStyle name="Note 7" xfId="23500"/>
    <cellStyle name="Note 7 10" xfId="23501"/>
    <cellStyle name="Note 7 11" xfId="23502"/>
    <cellStyle name="Note 7 12" xfId="23503"/>
    <cellStyle name="Note 7 13" xfId="23504"/>
    <cellStyle name="Note 7 14" xfId="23505"/>
    <cellStyle name="Note 7 15" xfId="23506"/>
    <cellStyle name="Note 7 16" xfId="23507"/>
    <cellStyle name="Note 7 17" xfId="23508"/>
    <cellStyle name="Note 7 18" xfId="23509"/>
    <cellStyle name="Note 7 19" xfId="23510"/>
    <cellStyle name="Note 7 2" xfId="23511"/>
    <cellStyle name="Note 7 2 2" xfId="23512"/>
    <cellStyle name="Note 7 2 2 2" xfId="23513"/>
    <cellStyle name="Note 7 2 2 3" xfId="23514"/>
    <cellStyle name="Note 7 2 2 4" xfId="23515"/>
    <cellStyle name="Note 7 2 2 5" xfId="23516"/>
    <cellStyle name="Note 7 2 2 6" xfId="23517"/>
    <cellStyle name="Note 7 2 2 7" xfId="23518"/>
    <cellStyle name="Note 7 2 3" xfId="23519"/>
    <cellStyle name="Note 7 2 4" xfId="23520"/>
    <cellStyle name="Note 7 2 5" xfId="23521"/>
    <cellStyle name="Note 7 2 6" xfId="23522"/>
    <cellStyle name="Note 7 2 7" xfId="23523"/>
    <cellStyle name="Note 7 20" xfId="23524"/>
    <cellStyle name="Note 7 21" xfId="23525"/>
    <cellStyle name="Note 7 22" xfId="23526"/>
    <cellStyle name="Note 7 23" xfId="23527"/>
    <cellStyle name="Note 7 24" xfId="23528"/>
    <cellStyle name="Note 7 25" xfId="23529"/>
    <cellStyle name="Note 7 26" xfId="23530"/>
    <cellStyle name="Note 7 27" xfId="23531"/>
    <cellStyle name="Note 7 28" xfId="23532"/>
    <cellStyle name="Note 7 29" xfId="23533"/>
    <cellStyle name="Note 7 3" xfId="23534"/>
    <cellStyle name="Note 7 3 2" xfId="23535"/>
    <cellStyle name="Note 7 3 2 2" xfId="23536"/>
    <cellStyle name="Note 7 3 2 3" xfId="23537"/>
    <cellStyle name="Note 7 3 2 4" xfId="23538"/>
    <cellStyle name="Note 7 3 2 5" xfId="23539"/>
    <cellStyle name="Note 7 3 2 6" xfId="23540"/>
    <cellStyle name="Note 7 3 2 7" xfId="23541"/>
    <cellStyle name="Note 7 3 3" xfId="23542"/>
    <cellStyle name="Note 7 3 4" xfId="23543"/>
    <cellStyle name="Note 7 3 5" xfId="23544"/>
    <cellStyle name="Note 7 3 6" xfId="23545"/>
    <cellStyle name="Note 7 3 7" xfId="23546"/>
    <cellStyle name="Note 7 30" xfId="23547"/>
    <cellStyle name="Note 7 31" xfId="23548"/>
    <cellStyle name="Note 7 32" xfId="23549"/>
    <cellStyle name="Note 7 33" xfId="23550"/>
    <cellStyle name="Note 7 34" xfId="23551"/>
    <cellStyle name="Note 7 35" xfId="23552"/>
    <cellStyle name="Note 7 36" xfId="23553"/>
    <cellStyle name="Note 7 37" xfId="23554"/>
    <cellStyle name="Note 7 38" xfId="23555"/>
    <cellStyle name="Note 7 39" xfId="23556"/>
    <cellStyle name="Note 7 4" xfId="23557"/>
    <cellStyle name="Note 7 4 2" xfId="23558"/>
    <cellStyle name="Note 7 4 2 2" xfId="23559"/>
    <cellStyle name="Note 7 4 2 3" xfId="23560"/>
    <cellStyle name="Note 7 4 2 4" xfId="23561"/>
    <cellStyle name="Note 7 4 2 5" xfId="23562"/>
    <cellStyle name="Note 7 4 2 6" xfId="23563"/>
    <cellStyle name="Note 7 4 2 7" xfId="23564"/>
    <cellStyle name="Note 7 4 3" xfId="23565"/>
    <cellStyle name="Note 7 4 4" xfId="23566"/>
    <cellStyle name="Note 7 4 5" xfId="23567"/>
    <cellStyle name="Note 7 4 6" xfId="23568"/>
    <cellStyle name="Note 7 4 7" xfId="23569"/>
    <cellStyle name="Note 7 40" xfId="23570"/>
    <cellStyle name="Note 7 41" xfId="23571"/>
    <cellStyle name="Note 7 42" xfId="23572"/>
    <cellStyle name="Note 7 43" xfId="23573"/>
    <cellStyle name="Note 7 44" xfId="23574"/>
    <cellStyle name="Note 7 45" xfId="23575"/>
    <cellStyle name="Note 7 46" xfId="23576"/>
    <cellStyle name="Note 7 47" xfId="23577"/>
    <cellStyle name="Note 7 48" xfId="23578"/>
    <cellStyle name="Note 7 5" xfId="23579"/>
    <cellStyle name="Note 7 5 2" xfId="23580"/>
    <cellStyle name="Note 7 5 2 2" xfId="23581"/>
    <cellStyle name="Note 7 5 2 3" xfId="23582"/>
    <cellStyle name="Note 7 5 2 4" xfId="23583"/>
    <cellStyle name="Note 7 5 2 5" xfId="23584"/>
    <cellStyle name="Note 7 5 2 6" xfId="23585"/>
    <cellStyle name="Note 7 5 2 7" xfId="23586"/>
    <cellStyle name="Note 7 5 3" xfId="23587"/>
    <cellStyle name="Note 7 5 4" xfId="23588"/>
    <cellStyle name="Note 7 5 5" xfId="23589"/>
    <cellStyle name="Note 7 5 6" xfId="23590"/>
    <cellStyle name="Note 7 5 7" xfId="23591"/>
    <cellStyle name="Note 7 6" xfId="23592"/>
    <cellStyle name="Note 7 6 2" xfId="23593"/>
    <cellStyle name="Note 7 6 2 2" xfId="23594"/>
    <cellStyle name="Note 7 6 2 3" xfId="23595"/>
    <cellStyle name="Note 7 6 2 4" xfId="23596"/>
    <cellStyle name="Note 7 6 2 5" xfId="23597"/>
    <cellStyle name="Note 7 6 2 6" xfId="23598"/>
    <cellStyle name="Note 7 6 2 7" xfId="23599"/>
    <cellStyle name="Note 7 6 3" xfId="23600"/>
    <cellStyle name="Note 7 6 4" xfId="23601"/>
    <cellStyle name="Note 7 6 5" xfId="23602"/>
    <cellStyle name="Note 7 6 6" xfId="23603"/>
    <cellStyle name="Note 7 6 7" xfId="23604"/>
    <cellStyle name="Note 7 7" xfId="23605"/>
    <cellStyle name="Note 7 7 2" xfId="23606"/>
    <cellStyle name="Note 7 7 2 2" xfId="23607"/>
    <cellStyle name="Note 7 7 2 3" xfId="23608"/>
    <cellStyle name="Note 7 7 2 4" xfId="23609"/>
    <cellStyle name="Note 7 7 2 5" xfId="23610"/>
    <cellStyle name="Note 7 7 2 6" xfId="23611"/>
    <cellStyle name="Note 7 7 2 7" xfId="23612"/>
    <cellStyle name="Note 7 7 3" xfId="23613"/>
    <cellStyle name="Note 7 7 4" xfId="23614"/>
    <cellStyle name="Note 7 7 5" xfId="23615"/>
    <cellStyle name="Note 7 7 6" xfId="23616"/>
    <cellStyle name="Note 7 7 7" xfId="23617"/>
    <cellStyle name="Note 7 8" xfId="23618"/>
    <cellStyle name="Note 7 8 2" xfId="23619"/>
    <cellStyle name="Note 7 9" xfId="23620"/>
    <cellStyle name="Note 7 9 2" xfId="23621"/>
    <cellStyle name="Note 70" xfId="23622"/>
    <cellStyle name="Note 70 2" xfId="23623"/>
    <cellStyle name="Note 70 3" xfId="23624"/>
    <cellStyle name="Note 70 4" xfId="23625"/>
    <cellStyle name="Note 70 5" xfId="23626"/>
    <cellStyle name="Note 70 6" xfId="23627"/>
    <cellStyle name="Note 70 7" xfId="23628"/>
    <cellStyle name="Note 70 8" xfId="23629"/>
    <cellStyle name="Note 70 9" xfId="23630"/>
    <cellStyle name="Note 71" xfId="23631"/>
    <cellStyle name="Note 71 2" xfId="23632"/>
    <cellStyle name="Note 71 3" xfId="23633"/>
    <cellStyle name="Note 71 4" xfId="23634"/>
    <cellStyle name="Note 71 5" xfId="23635"/>
    <cellStyle name="Note 71 6" xfId="23636"/>
    <cellStyle name="Note 71 7" xfId="23637"/>
    <cellStyle name="Note 71 8" xfId="23638"/>
    <cellStyle name="Note 71 9" xfId="23639"/>
    <cellStyle name="Note 72" xfId="23640"/>
    <cellStyle name="Note 8" xfId="23641"/>
    <cellStyle name="Note 8 10" xfId="23642"/>
    <cellStyle name="Note 8 11" xfId="23643"/>
    <cellStyle name="Note 8 12" xfId="23644"/>
    <cellStyle name="Note 8 13" xfId="23645"/>
    <cellStyle name="Note 8 14" xfId="23646"/>
    <cellStyle name="Note 8 15" xfId="23647"/>
    <cellStyle name="Note 8 16" xfId="23648"/>
    <cellStyle name="Note 8 17" xfId="23649"/>
    <cellStyle name="Note 8 18" xfId="23650"/>
    <cellStyle name="Note 8 19" xfId="23651"/>
    <cellStyle name="Note 8 2" xfId="23652"/>
    <cellStyle name="Note 8 2 2" xfId="23653"/>
    <cellStyle name="Note 8 2 2 2" xfId="23654"/>
    <cellStyle name="Note 8 2 2 3" xfId="23655"/>
    <cellStyle name="Note 8 2 2 4" xfId="23656"/>
    <cellStyle name="Note 8 2 2 5" xfId="23657"/>
    <cellStyle name="Note 8 2 2 6" xfId="23658"/>
    <cellStyle name="Note 8 2 2 7" xfId="23659"/>
    <cellStyle name="Note 8 2 3" xfId="23660"/>
    <cellStyle name="Note 8 2 4" xfId="23661"/>
    <cellStyle name="Note 8 2 5" xfId="23662"/>
    <cellStyle name="Note 8 2 6" xfId="23663"/>
    <cellStyle name="Note 8 2 7" xfId="23664"/>
    <cellStyle name="Note 8 20" xfId="23665"/>
    <cellStyle name="Note 8 21" xfId="23666"/>
    <cellStyle name="Note 8 22" xfId="23667"/>
    <cellStyle name="Note 8 23" xfId="23668"/>
    <cellStyle name="Note 8 24" xfId="23669"/>
    <cellStyle name="Note 8 25" xfId="23670"/>
    <cellStyle name="Note 8 26" xfId="23671"/>
    <cellStyle name="Note 8 27" xfId="23672"/>
    <cellStyle name="Note 8 28" xfId="23673"/>
    <cellStyle name="Note 8 29" xfId="23674"/>
    <cellStyle name="Note 8 3" xfId="23675"/>
    <cellStyle name="Note 8 3 2" xfId="23676"/>
    <cellStyle name="Note 8 3 2 2" xfId="23677"/>
    <cellStyle name="Note 8 3 2 3" xfId="23678"/>
    <cellStyle name="Note 8 3 2 4" xfId="23679"/>
    <cellStyle name="Note 8 3 2 5" xfId="23680"/>
    <cellStyle name="Note 8 3 2 6" xfId="23681"/>
    <cellStyle name="Note 8 3 2 7" xfId="23682"/>
    <cellStyle name="Note 8 3 3" xfId="23683"/>
    <cellStyle name="Note 8 3 4" xfId="23684"/>
    <cellStyle name="Note 8 3 5" xfId="23685"/>
    <cellStyle name="Note 8 3 6" xfId="23686"/>
    <cellStyle name="Note 8 3 7" xfId="23687"/>
    <cellStyle name="Note 8 30" xfId="23688"/>
    <cellStyle name="Note 8 31" xfId="23689"/>
    <cellStyle name="Note 8 32" xfId="23690"/>
    <cellStyle name="Note 8 33" xfId="23691"/>
    <cellStyle name="Note 8 34" xfId="23692"/>
    <cellStyle name="Note 8 35" xfId="23693"/>
    <cellStyle name="Note 8 36" xfId="23694"/>
    <cellStyle name="Note 8 37" xfId="23695"/>
    <cellStyle name="Note 8 38" xfId="23696"/>
    <cellStyle name="Note 8 39" xfId="23697"/>
    <cellStyle name="Note 8 4" xfId="23698"/>
    <cellStyle name="Note 8 4 2" xfId="23699"/>
    <cellStyle name="Note 8 4 2 2" xfId="23700"/>
    <cellStyle name="Note 8 4 2 3" xfId="23701"/>
    <cellStyle name="Note 8 4 2 4" xfId="23702"/>
    <cellStyle name="Note 8 4 2 5" xfId="23703"/>
    <cellStyle name="Note 8 4 2 6" xfId="23704"/>
    <cellStyle name="Note 8 4 2 7" xfId="23705"/>
    <cellStyle name="Note 8 4 3" xfId="23706"/>
    <cellStyle name="Note 8 4 4" xfId="23707"/>
    <cellStyle name="Note 8 4 5" xfId="23708"/>
    <cellStyle name="Note 8 4 6" xfId="23709"/>
    <cellStyle name="Note 8 4 7" xfId="23710"/>
    <cellStyle name="Note 8 40" xfId="23711"/>
    <cellStyle name="Note 8 41" xfId="23712"/>
    <cellStyle name="Note 8 42" xfId="23713"/>
    <cellStyle name="Note 8 43" xfId="23714"/>
    <cellStyle name="Note 8 44" xfId="23715"/>
    <cellStyle name="Note 8 45" xfId="23716"/>
    <cellStyle name="Note 8 46" xfId="23717"/>
    <cellStyle name="Note 8 47" xfId="23718"/>
    <cellStyle name="Note 8 48" xfId="23719"/>
    <cellStyle name="Note 8 5" xfId="23720"/>
    <cellStyle name="Note 8 5 2" xfId="23721"/>
    <cellStyle name="Note 8 5 2 2" xfId="23722"/>
    <cellStyle name="Note 8 5 2 3" xfId="23723"/>
    <cellStyle name="Note 8 5 2 4" xfId="23724"/>
    <cellStyle name="Note 8 5 2 5" xfId="23725"/>
    <cellStyle name="Note 8 5 2 6" xfId="23726"/>
    <cellStyle name="Note 8 5 2 7" xfId="23727"/>
    <cellStyle name="Note 8 5 3" xfId="23728"/>
    <cellStyle name="Note 8 5 4" xfId="23729"/>
    <cellStyle name="Note 8 5 5" xfId="23730"/>
    <cellStyle name="Note 8 5 6" xfId="23731"/>
    <cellStyle name="Note 8 5 7" xfId="23732"/>
    <cellStyle name="Note 8 6" xfId="23733"/>
    <cellStyle name="Note 8 6 2" xfId="23734"/>
    <cellStyle name="Note 8 6 2 2" xfId="23735"/>
    <cellStyle name="Note 8 6 2 3" xfId="23736"/>
    <cellStyle name="Note 8 6 2 4" xfId="23737"/>
    <cellStyle name="Note 8 6 2 5" xfId="23738"/>
    <cellStyle name="Note 8 6 2 6" xfId="23739"/>
    <cellStyle name="Note 8 6 2 7" xfId="23740"/>
    <cellStyle name="Note 8 6 3" xfId="23741"/>
    <cellStyle name="Note 8 6 4" xfId="23742"/>
    <cellStyle name="Note 8 6 5" xfId="23743"/>
    <cellStyle name="Note 8 6 6" xfId="23744"/>
    <cellStyle name="Note 8 6 7" xfId="23745"/>
    <cellStyle name="Note 8 7" xfId="23746"/>
    <cellStyle name="Note 8 7 2" xfId="23747"/>
    <cellStyle name="Note 8 7 2 2" xfId="23748"/>
    <cellStyle name="Note 8 7 2 3" xfId="23749"/>
    <cellStyle name="Note 8 7 2 4" xfId="23750"/>
    <cellStyle name="Note 8 7 2 5" xfId="23751"/>
    <cellStyle name="Note 8 7 2 6" xfId="23752"/>
    <cellStyle name="Note 8 7 2 7" xfId="23753"/>
    <cellStyle name="Note 8 7 3" xfId="23754"/>
    <cellStyle name="Note 8 7 4" xfId="23755"/>
    <cellStyle name="Note 8 7 5" xfId="23756"/>
    <cellStyle name="Note 8 7 6" xfId="23757"/>
    <cellStyle name="Note 8 7 7" xfId="23758"/>
    <cellStyle name="Note 8 8" xfId="23759"/>
    <cellStyle name="Note 8 8 2" xfId="23760"/>
    <cellStyle name="Note 8 9" xfId="23761"/>
    <cellStyle name="Note 8 9 2" xfId="23762"/>
    <cellStyle name="Note 9" xfId="23763"/>
    <cellStyle name="Note 9 10" xfId="23764"/>
    <cellStyle name="Note 9 11" xfId="23765"/>
    <cellStyle name="Note 9 12" xfId="23766"/>
    <cellStyle name="Note 9 13" xfId="23767"/>
    <cellStyle name="Note 9 14" xfId="23768"/>
    <cellStyle name="Note 9 15" xfId="23769"/>
    <cellStyle name="Note 9 16" xfId="23770"/>
    <cellStyle name="Note 9 17" xfId="23771"/>
    <cellStyle name="Note 9 18" xfId="23772"/>
    <cellStyle name="Note 9 19" xfId="23773"/>
    <cellStyle name="Note 9 2" xfId="23774"/>
    <cellStyle name="Note 9 2 2" xfId="23775"/>
    <cellStyle name="Note 9 20" xfId="23776"/>
    <cellStyle name="Note 9 21" xfId="23777"/>
    <cellStyle name="Note 9 22" xfId="23778"/>
    <cellStyle name="Note 9 23" xfId="23779"/>
    <cellStyle name="Note 9 24" xfId="23780"/>
    <cellStyle name="Note 9 25" xfId="23781"/>
    <cellStyle name="Note 9 26" xfId="23782"/>
    <cellStyle name="Note 9 27" xfId="23783"/>
    <cellStyle name="Note 9 28" xfId="23784"/>
    <cellStyle name="Note 9 29" xfId="23785"/>
    <cellStyle name="Note 9 3" xfId="23786"/>
    <cellStyle name="Note 9 3 2" xfId="23787"/>
    <cellStyle name="Note 9 30" xfId="23788"/>
    <cellStyle name="Note 9 31" xfId="23789"/>
    <cellStyle name="Note 9 32" xfId="23790"/>
    <cellStyle name="Note 9 33" xfId="23791"/>
    <cellStyle name="Note 9 34" xfId="23792"/>
    <cellStyle name="Note 9 35" xfId="23793"/>
    <cellStyle name="Note 9 36" xfId="23794"/>
    <cellStyle name="Note 9 37" xfId="23795"/>
    <cellStyle name="Note 9 38" xfId="23796"/>
    <cellStyle name="Note 9 39" xfId="23797"/>
    <cellStyle name="Note 9 4" xfId="23798"/>
    <cellStyle name="Note 9 4 2" xfId="23799"/>
    <cellStyle name="Note 9 40" xfId="23800"/>
    <cellStyle name="Note 9 41" xfId="23801"/>
    <cellStyle name="Note 9 42" xfId="23802"/>
    <cellStyle name="Note 9 43" xfId="23803"/>
    <cellStyle name="Note 9 44" xfId="23804"/>
    <cellStyle name="Note 9 45" xfId="23805"/>
    <cellStyle name="Note 9 46" xfId="23806"/>
    <cellStyle name="Note 9 47" xfId="23807"/>
    <cellStyle name="Note 9 48" xfId="23808"/>
    <cellStyle name="Note 9 5" xfId="23809"/>
    <cellStyle name="Note 9 5 2" xfId="23810"/>
    <cellStyle name="Note 9 6" xfId="23811"/>
    <cellStyle name="Note 9 6 2" xfId="23812"/>
    <cellStyle name="Note 9 7" xfId="23813"/>
    <cellStyle name="Note 9 7 2" xfId="23814"/>
    <cellStyle name="Note 9 8" xfId="23815"/>
    <cellStyle name="Note 9 8 2" xfId="23816"/>
    <cellStyle name="Note 9 9" xfId="23817"/>
    <cellStyle name="Note 9 9 2" xfId="23818"/>
    <cellStyle name="Output" xfId="30293" builtinId="21" customBuiltin="1"/>
    <cellStyle name="Output 10" xfId="23819"/>
    <cellStyle name="Output 10 10" xfId="23820"/>
    <cellStyle name="Output 10 11" xfId="23821"/>
    <cellStyle name="Output 10 12" xfId="23822"/>
    <cellStyle name="Output 10 13" xfId="23823"/>
    <cellStyle name="Output 10 14" xfId="23824"/>
    <cellStyle name="Output 10 15" xfId="23825"/>
    <cellStyle name="Output 10 2" xfId="23826"/>
    <cellStyle name="Output 10 2 2" xfId="23827"/>
    <cellStyle name="Output 10 2 3" xfId="23828"/>
    <cellStyle name="Output 10 2 4" xfId="23829"/>
    <cellStyle name="Output 10 2 5" xfId="23830"/>
    <cellStyle name="Output 10 2 6" xfId="23831"/>
    <cellStyle name="Output 10 2 7" xfId="23832"/>
    <cellStyle name="Output 10 3" xfId="23833"/>
    <cellStyle name="Output 10 4" xfId="23834"/>
    <cellStyle name="Output 10 5" xfId="23835"/>
    <cellStyle name="Output 10 6" xfId="23836"/>
    <cellStyle name="Output 10 7" xfId="23837"/>
    <cellStyle name="Output 10 8" xfId="23838"/>
    <cellStyle name="Output 10 9" xfId="23839"/>
    <cellStyle name="Output 11" xfId="23840"/>
    <cellStyle name="Output 11 10" xfId="23841"/>
    <cellStyle name="Output 11 11" xfId="23842"/>
    <cellStyle name="Output 11 12" xfId="23843"/>
    <cellStyle name="Output 11 13" xfId="23844"/>
    <cellStyle name="Output 11 14" xfId="23845"/>
    <cellStyle name="Output 11 15" xfId="23846"/>
    <cellStyle name="Output 11 2" xfId="23847"/>
    <cellStyle name="Output 11 2 2" xfId="23848"/>
    <cellStyle name="Output 11 2 3" xfId="23849"/>
    <cellStyle name="Output 11 2 4" xfId="23850"/>
    <cellStyle name="Output 11 2 5" xfId="23851"/>
    <cellStyle name="Output 11 2 6" xfId="23852"/>
    <cellStyle name="Output 11 2 7" xfId="23853"/>
    <cellStyle name="Output 11 3" xfId="23854"/>
    <cellStyle name="Output 11 4" xfId="23855"/>
    <cellStyle name="Output 11 5" xfId="23856"/>
    <cellStyle name="Output 11 6" xfId="23857"/>
    <cellStyle name="Output 11 7" xfId="23858"/>
    <cellStyle name="Output 11 8" xfId="23859"/>
    <cellStyle name="Output 11 9" xfId="23860"/>
    <cellStyle name="Output 12" xfId="23861"/>
    <cellStyle name="Output 12 10" xfId="23862"/>
    <cellStyle name="Output 12 11" xfId="23863"/>
    <cellStyle name="Output 12 12" xfId="23864"/>
    <cellStyle name="Output 12 13" xfId="23865"/>
    <cellStyle name="Output 12 14" xfId="23866"/>
    <cellStyle name="Output 12 15" xfId="23867"/>
    <cellStyle name="Output 12 2" xfId="23868"/>
    <cellStyle name="Output 12 2 2" xfId="23869"/>
    <cellStyle name="Output 12 2 3" xfId="23870"/>
    <cellStyle name="Output 12 2 4" xfId="23871"/>
    <cellStyle name="Output 12 2 5" xfId="23872"/>
    <cellStyle name="Output 12 2 6" xfId="23873"/>
    <cellStyle name="Output 12 2 7" xfId="23874"/>
    <cellStyle name="Output 12 3" xfId="23875"/>
    <cellStyle name="Output 12 4" xfId="23876"/>
    <cellStyle name="Output 12 5" xfId="23877"/>
    <cellStyle name="Output 12 6" xfId="23878"/>
    <cellStyle name="Output 12 7" xfId="23879"/>
    <cellStyle name="Output 12 8" xfId="23880"/>
    <cellStyle name="Output 12 9" xfId="23881"/>
    <cellStyle name="Output 13" xfId="23882"/>
    <cellStyle name="Output 13 10" xfId="23883"/>
    <cellStyle name="Output 13 11" xfId="23884"/>
    <cellStyle name="Output 13 12" xfId="23885"/>
    <cellStyle name="Output 13 13" xfId="23886"/>
    <cellStyle name="Output 13 14" xfId="23887"/>
    <cellStyle name="Output 13 15" xfId="23888"/>
    <cellStyle name="Output 13 2" xfId="23889"/>
    <cellStyle name="Output 13 2 2" xfId="23890"/>
    <cellStyle name="Output 13 2 3" xfId="23891"/>
    <cellStyle name="Output 13 2 4" xfId="23892"/>
    <cellStyle name="Output 13 2 5" xfId="23893"/>
    <cellStyle name="Output 13 2 6" xfId="23894"/>
    <cellStyle name="Output 13 2 7" xfId="23895"/>
    <cellStyle name="Output 13 3" xfId="23896"/>
    <cellStyle name="Output 13 4" xfId="23897"/>
    <cellStyle name="Output 13 5" xfId="23898"/>
    <cellStyle name="Output 13 6" xfId="23899"/>
    <cellStyle name="Output 13 7" xfId="23900"/>
    <cellStyle name="Output 13 8" xfId="23901"/>
    <cellStyle name="Output 13 9" xfId="23902"/>
    <cellStyle name="Output 14" xfId="23903"/>
    <cellStyle name="Output 14 10" xfId="23904"/>
    <cellStyle name="Output 14 11" xfId="23905"/>
    <cellStyle name="Output 14 12" xfId="23906"/>
    <cellStyle name="Output 14 13" xfId="23907"/>
    <cellStyle name="Output 14 14" xfId="23908"/>
    <cellStyle name="Output 14 15" xfId="23909"/>
    <cellStyle name="Output 14 2" xfId="23910"/>
    <cellStyle name="Output 14 2 2" xfId="23911"/>
    <cellStyle name="Output 14 2 3" xfId="23912"/>
    <cellStyle name="Output 14 2 4" xfId="23913"/>
    <cellStyle name="Output 14 2 5" xfId="23914"/>
    <cellStyle name="Output 14 2 6" xfId="23915"/>
    <cellStyle name="Output 14 2 7" xfId="23916"/>
    <cellStyle name="Output 14 3" xfId="23917"/>
    <cellStyle name="Output 14 4" xfId="23918"/>
    <cellStyle name="Output 14 5" xfId="23919"/>
    <cellStyle name="Output 14 6" xfId="23920"/>
    <cellStyle name="Output 14 7" xfId="23921"/>
    <cellStyle name="Output 14 8" xfId="23922"/>
    <cellStyle name="Output 14 9" xfId="23923"/>
    <cellStyle name="Output 15" xfId="23924"/>
    <cellStyle name="Output 15 10" xfId="23925"/>
    <cellStyle name="Output 15 11" xfId="23926"/>
    <cellStyle name="Output 15 12" xfId="23927"/>
    <cellStyle name="Output 15 13" xfId="23928"/>
    <cellStyle name="Output 15 14" xfId="23929"/>
    <cellStyle name="Output 15 15" xfId="23930"/>
    <cellStyle name="Output 15 2" xfId="23931"/>
    <cellStyle name="Output 15 2 2" xfId="23932"/>
    <cellStyle name="Output 15 2 3" xfId="23933"/>
    <cellStyle name="Output 15 2 4" xfId="23934"/>
    <cellStyle name="Output 15 2 5" xfId="23935"/>
    <cellStyle name="Output 15 2 6" xfId="23936"/>
    <cellStyle name="Output 15 2 7" xfId="23937"/>
    <cellStyle name="Output 15 3" xfId="23938"/>
    <cellStyle name="Output 15 4" xfId="23939"/>
    <cellStyle name="Output 15 5" xfId="23940"/>
    <cellStyle name="Output 15 6" xfId="23941"/>
    <cellStyle name="Output 15 7" xfId="23942"/>
    <cellStyle name="Output 15 8" xfId="23943"/>
    <cellStyle name="Output 15 9" xfId="23944"/>
    <cellStyle name="Output 16" xfId="23945"/>
    <cellStyle name="Output 16 10" xfId="23946"/>
    <cellStyle name="Output 16 11" xfId="23947"/>
    <cellStyle name="Output 16 12" xfId="23948"/>
    <cellStyle name="Output 16 13" xfId="23949"/>
    <cellStyle name="Output 16 14" xfId="23950"/>
    <cellStyle name="Output 16 15" xfId="23951"/>
    <cellStyle name="Output 16 2" xfId="23952"/>
    <cellStyle name="Output 16 2 2" xfId="23953"/>
    <cellStyle name="Output 16 2 3" xfId="23954"/>
    <cellStyle name="Output 16 2 4" xfId="23955"/>
    <cellStyle name="Output 16 2 5" xfId="23956"/>
    <cellStyle name="Output 16 2 6" xfId="23957"/>
    <cellStyle name="Output 16 2 7" xfId="23958"/>
    <cellStyle name="Output 16 3" xfId="23959"/>
    <cellStyle name="Output 16 4" xfId="23960"/>
    <cellStyle name="Output 16 5" xfId="23961"/>
    <cellStyle name="Output 16 6" xfId="23962"/>
    <cellStyle name="Output 16 7" xfId="23963"/>
    <cellStyle name="Output 16 8" xfId="23964"/>
    <cellStyle name="Output 16 9" xfId="23965"/>
    <cellStyle name="Output 17" xfId="23966"/>
    <cellStyle name="Output 17 10" xfId="23967"/>
    <cellStyle name="Output 17 11" xfId="23968"/>
    <cellStyle name="Output 17 12" xfId="23969"/>
    <cellStyle name="Output 17 13" xfId="23970"/>
    <cellStyle name="Output 17 14" xfId="23971"/>
    <cellStyle name="Output 17 15" xfId="23972"/>
    <cellStyle name="Output 17 2" xfId="23973"/>
    <cellStyle name="Output 17 2 2" xfId="23974"/>
    <cellStyle name="Output 17 2 3" xfId="23975"/>
    <cellStyle name="Output 17 2 4" xfId="23976"/>
    <cellStyle name="Output 17 2 5" xfId="23977"/>
    <cellStyle name="Output 17 2 6" xfId="23978"/>
    <cellStyle name="Output 17 2 7" xfId="23979"/>
    <cellStyle name="Output 17 3" xfId="23980"/>
    <cellStyle name="Output 17 4" xfId="23981"/>
    <cellStyle name="Output 17 5" xfId="23982"/>
    <cellStyle name="Output 17 6" xfId="23983"/>
    <cellStyle name="Output 17 7" xfId="23984"/>
    <cellStyle name="Output 17 8" xfId="23985"/>
    <cellStyle name="Output 17 9" xfId="23986"/>
    <cellStyle name="Output 18" xfId="23987"/>
    <cellStyle name="Output 18 10" xfId="23988"/>
    <cellStyle name="Output 18 11" xfId="23989"/>
    <cellStyle name="Output 18 12" xfId="23990"/>
    <cellStyle name="Output 18 13" xfId="23991"/>
    <cellStyle name="Output 18 14" xfId="23992"/>
    <cellStyle name="Output 18 15" xfId="23993"/>
    <cellStyle name="Output 18 2" xfId="23994"/>
    <cellStyle name="Output 18 2 2" xfId="23995"/>
    <cellStyle name="Output 18 2 3" xfId="23996"/>
    <cellStyle name="Output 18 2 4" xfId="23997"/>
    <cellStyle name="Output 18 2 5" xfId="23998"/>
    <cellStyle name="Output 18 2 6" xfId="23999"/>
    <cellStyle name="Output 18 2 7" xfId="24000"/>
    <cellStyle name="Output 18 3" xfId="24001"/>
    <cellStyle name="Output 18 4" xfId="24002"/>
    <cellStyle name="Output 18 5" xfId="24003"/>
    <cellStyle name="Output 18 6" xfId="24004"/>
    <cellStyle name="Output 18 7" xfId="24005"/>
    <cellStyle name="Output 18 8" xfId="24006"/>
    <cellStyle name="Output 18 9" xfId="24007"/>
    <cellStyle name="Output 19" xfId="24008"/>
    <cellStyle name="Output 19 10" xfId="24009"/>
    <cellStyle name="Output 19 11" xfId="24010"/>
    <cellStyle name="Output 19 12" xfId="24011"/>
    <cellStyle name="Output 19 13" xfId="24012"/>
    <cellStyle name="Output 19 14" xfId="24013"/>
    <cellStyle name="Output 19 15" xfId="24014"/>
    <cellStyle name="Output 19 2" xfId="24015"/>
    <cellStyle name="Output 19 2 2" xfId="24016"/>
    <cellStyle name="Output 19 2 3" xfId="24017"/>
    <cellStyle name="Output 19 2 4" xfId="24018"/>
    <cellStyle name="Output 19 2 5" xfId="24019"/>
    <cellStyle name="Output 19 2 6" xfId="24020"/>
    <cellStyle name="Output 19 2 7" xfId="24021"/>
    <cellStyle name="Output 19 3" xfId="24022"/>
    <cellStyle name="Output 19 4" xfId="24023"/>
    <cellStyle name="Output 19 5" xfId="24024"/>
    <cellStyle name="Output 19 6" xfId="24025"/>
    <cellStyle name="Output 19 7" xfId="24026"/>
    <cellStyle name="Output 19 8" xfId="24027"/>
    <cellStyle name="Output 19 9" xfId="24028"/>
    <cellStyle name="Output 2" xfId="24029"/>
    <cellStyle name="Output 2 10" xfId="24030"/>
    <cellStyle name="Output 2 11" xfId="24031"/>
    <cellStyle name="Output 2 11 2" xfId="24032"/>
    <cellStyle name="Output 2 12" xfId="24033"/>
    <cellStyle name="Output 2 12 2" xfId="24034"/>
    <cellStyle name="Output 2 13" xfId="24035"/>
    <cellStyle name="Output 2 13 2" xfId="24036"/>
    <cellStyle name="Output 2 14" xfId="24037"/>
    <cellStyle name="Output 2 15" xfId="24038"/>
    <cellStyle name="Output 2 2" xfId="24039"/>
    <cellStyle name="Output 2 2 2" xfId="24040"/>
    <cellStyle name="Output 2 2 2 2" xfId="24041"/>
    <cellStyle name="Output 2 2 2 3" xfId="24042"/>
    <cellStyle name="Output 2 2 2 4" xfId="24043"/>
    <cellStyle name="Output 2 2 2 5" xfId="24044"/>
    <cellStyle name="Output 2 2 2 6" xfId="24045"/>
    <cellStyle name="Output 2 2 2 7" xfId="24046"/>
    <cellStyle name="Output 2 2 3" xfId="24047"/>
    <cellStyle name="Output 2 2 4" xfId="24048"/>
    <cellStyle name="Output 2 2 5" xfId="24049"/>
    <cellStyle name="Output 2 2 6" xfId="24050"/>
    <cellStyle name="Output 2 2 7" xfId="24051"/>
    <cellStyle name="Output 2 3" xfId="24052"/>
    <cellStyle name="Output 2 3 2" xfId="24053"/>
    <cellStyle name="Output 2 3 2 2" xfId="24054"/>
    <cellStyle name="Output 2 3 2 3" xfId="24055"/>
    <cellStyle name="Output 2 3 2 4" xfId="24056"/>
    <cellStyle name="Output 2 3 2 5" xfId="24057"/>
    <cellStyle name="Output 2 3 2 6" xfId="24058"/>
    <cellStyle name="Output 2 3 2 7" xfId="24059"/>
    <cellStyle name="Output 2 3 3" xfId="24060"/>
    <cellStyle name="Output 2 3 4" xfId="24061"/>
    <cellStyle name="Output 2 3 5" xfId="24062"/>
    <cellStyle name="Output 2 3 6" xfId="24063"/>
    <cellStyle name="Output 2 3 7" xfId="24064"/>
    <cellStyle name="Output 2 4" xfId="24065"/>
    <cellStyle name="Output 2 4 2" xfId="24066"/>
    <cellStyle name="Output 2 4 2 2" xfId="24067"/>
    <cellStyle name="Output 2 4 2 3" xfId="24068"/>
    <cellStyle name="Output 2 4 2 4" xfId="24069"/>
    <cellStyle name="Output 2 4 2 5" xfId="24070"/>
    <cellStyle name="Output 2 4 2 6" xfId="24071"/>
    <cellStyle name="Output 2 4 2 7" xfId="24072"/>
    <cellStyle name="Output 2 4 3" xfId="24073"/>
    <cellStyle name="Output 2 4 4" xfId="24074"/>
    <cellStyle name="Output 2 4 5" xfId="24075"/>
    <cellStyle name="Output 2 4 6" xfId="24076"/>
    <cellStyle name="Output 2 4 7" xfId="24077"/>
    <cellStyle name="Output 2 5" xfId="24078"/>
    <cellStyle name="Output 2 5 2" xfId="24079"/>
    <cellStyle name="Output 2 5 2 2" xfId="24080"/>
    <cellStyle name="Output 2 5 2 3" xfId="24081"/>
    <cellStyle name="Output 2 5 2 4" xfId="24082"/>
    <cellStyle name="Output 2 5 2 5" xfId="24083"/>
    <cellStyle name="Output 2 5 2 6" xfId="24084"/>
    <cellStyle name="Output 2 5 2 7" xfId="24085"/>
    <cellStyle name="Output 2 5 3" xfId="24086"/>
    <cellStyle name="Output 2 5 4" xfId="24087"/>
    <cellStyle name="Output 2 5 5" xfId="24088"/>
    <cellStyle name="Output 2 5 6" xfId="24089"/>
    <cellStyle name="Output 2 5 7" xfId="24090"/>
    <cellStyle name="Output 2 6" xfId="24091"/>
    <cellStyle name="Output 2 6 2" xfId="24092"/>
    <cellStyle name="Output 2 6 2 2" xfId="24093"/>
    <cellStyle name="Output 2 6 2 3" xfId="24094"/>
    <cellStyle name="Output 2 6 2 4" xfId="24095"/>
    <cellStyle name="Output 2 6 2 5" xfId="24096"/>
    <cellStyle name="Output 2 6 2 6" xfId="24097"/>
    <cellStyle name="Output 2 6 2 7" xfId="24098"/>
    <cellStyle name="Output 2 6 3" xfId="24099"/>
    <cellStyle name="Output 2 6 4" xfId="24100"/>
    <cellStyle name="Output 2 6 5" xfId="24101"/>
    <cellStyle name="Output 2 6 6" xfId="24102"/>
    <cellStyle name="Output 2 6 7" xfId="24103"/>
    <cellStyle name="Output 2 7" xfId="24104"/>
    <cellStyle name="Output 2 7 2" xfId="24105"/>
    <cellStyle name="Output 2 7 2 2" xfId="24106"/>
    <cellStyle name="Output 2 7 2 3" xfId="24107"/>
    <cellStyle name="Output 2 7 2 4" xfId="24108"/>
    <cellStyle name="Output 2 7 2 5" xfId="24109"/>
    <cellStyle name="Output 2 7 2 6" xfId="24110"/>
    <cellStyle name="Output 2 7 2 7" xfId="24111"/>
    <cellStyle name="Output 2 7 3" xfId="24112"/>
    <cellStyle name="Output 2 7 4" xfId="24113"/>
    <cellStyle name="Output 2 7 5" xfId="24114"/>
    <cellStyle name="Output 2 7 6" xfId="24115"/>
    <cellStyle name="Output 2 7 7" xfId="24116"/>
    <cellStyle name="Output 2 8" xfId="24117"/>
    <cellStyle name="Output 2 8 2" xfId="24118"/>
    <cellStyle name="Output 2 8 2 2" xfId="24119"/>
    <cellStyle name="Output 2 8 2 3" xfId="24120"/>
    <cellStyle name="Output 2 8 2 4" xfId="24121"/>
    <cellStyle name="Output 2 8 2 5" xfId="24122"/>
    <cellStyle name="Output 2 8 2 6" xfId="24123"/>
    <cellStyle name="Output 2 8 2 7" xfId="24124"/>
    <cellStyle name="Output 2 8 3" xfId="24125"/>
    <cellStyle name="Output 2 8 4" xfId="24126"/>
    <cellStyle name="Output 2 8 5" xfId="24127"/>
    <cellStyle name="Output 2 8 6" xfId="24128"/>
    <cellStyle name="Output 2 8 7" xfId="24129"/>
    <cellStyle name="Output 2 9" xfId="24130"/>
    <cellStyle name="Output 2 9 2" xfId="24131"/>
    <cellStyle name="Output 2 9 3" xfId="24132"/>
    <cellStyle name="Output 2 9 4" xfId="24133"/>
    <cellStyle name="Output 2 9 5" xfId="24134"/>
    <cellStyle name="Output 2 9 6" xfId="24135"/>
    <cellStyle name="Output 2 9 7" xfId="24136"/>
    <cellStyle name="Output 2 9 8" xfId="24137"/>
    <cellStyle name="Output 20" xfId="24138"/>
    <cellStyle name="Output 20 10" xfId="24139"/>
    <cellStyle name="Output 20 11" xfId="24140"/>
    <cellStyle name="Output 20 12" xfId="24141"/>
    <cellStyle name="Output 20 13" xfId="24142"/>
    <cellStyle name="Output 20 14" xfId="24143"/>
    <cellStyle name="Output 20 15" xfId="24144"/>
    <cellStyle name="Output 20 2" xfId="24145"/>
    <cellStyle name="Output 20 2 2" xfId="24146"/>
    <cellStyle name="Output 20 2 3" xfId="24147"/>
    <cellStyle name="Output 20 2 4" xfId="24148"/>
    <cellStyle name="Output 20 2 5" xfId="24149"/>
    <cellStyle name="Output 20 2 6" xfId="24150"/>
    <cellStyle name="Output 20 2 7" xfId="24151"/>
    <cellStyle name="Output 20 3" xfId="24152"/>
    <cellStyle name="Output 20 4" xfId="24153"/>
    <cellStyle name="Output 20 5" xfId="24154"/>
    <cellStyle name="Output 20 6" xfId="24155"/>
    <cellStyle name="Output 20 7" xfId="24156"/>
    <cellStyle name="Output 20 8" xfId="24157"/>
    <cellStyle name="Output 20 9" xfId="24158"/>
    <cellStyle name="Output 21" xfId="24159"/>
    <cellStyle name="Output 21 10" xfId="24160"/>
    <cellStyle name="Output 21 11" xfId="24161"/>
    <cellStyle name="Output 21 12" xfId="24162"/>
    <cellStyle name="Output 21 13" xfId="24163"/>
    <cellStyle name="Output 21 14" xfId="24164"/>
    <cellStyle name="Output 21 15" xfId="24165"/>
    <cellStyle name="Output 21 2" xfId="24166"/>
    <cellStyle name="Output 21 2 2" xfId="24167"/>
    <cellStyle name="Output 21 2 3" xfId="24168"/>
    <cellStyle name="Output 21 2 4" xfId="24169"/>
    <cellStyle name="Output 21 2 5" xfId="24170"/>
    <cellStyle name="Output 21 2 6" xfId="24171"/>
    <cellStyle name="Output 21 2 7" xfId="24172"/>
    <cellStyle name="Output 21 3" xfId="24173"/>
    <cellStyle name="Output 21 4" xfId="24174"/>
    <cellStyle name="Output 21 5" xfId="24175"/>
    <cellStyle name="Output 21 6" xfId="24176"/>
    <cellStyle name="Output 21 7" xfId="24177"/>
    <cellStyle name="Output 21 8" xfId="24178"/>
    <cellStyle name="Output 21 9" xfId="24179"/>
    <cellStyle name="Output 22" xfId="24180"/>
    <cellStyle name="Output 22 10" xfId="24181"/>
    <cellStyle name="Output 22 11" xfId="24182"/>
    <cellStyle name="Output 22 12" xfId="24183"/>
    <cellStyle name="Output 22 13" xfId="24184"/>
    <cellStyle name="Output 22 14" xfId="24185"/>
    <cellStyle name="Output 22 15" xfId="24186"/>
    <cellStyle name="Output 22 2" xfId="24187"/>
    <cellStyle name="Output 22 2 2" xfId="24188"/>
    <cellStyle name="Output 22 2 3" xfId="24189"/>
    <cellStyle name="Output 22 2 4" xfId="24190"/>
    <cellStyle name="Output 22 2 5" xfId="24191"/>
    <cellStyle name="Output 22 2 6" xfId="24192"/>
    <cellStyle name="Output 22 2 7" xfId="24193"/>
    <cellStyle name="Output 22 3" xfId="24194"/>
    <cellStyle name="Output 22 4" xfId="24195"/>
    <cellStyle name="Output 22 5" xfId="24196"/>
    <cellStyle name="Output 22 6" xfId="24197"/>
    <cellStyle name="Output 22 7" xfId="24198"/>
    <cellStyle name="Output 22 8" xfId="24199"/>
    <cellStyle name="Output 22 9" xfId="24200"/>
    <cellStyle name="Output 23" xfId="24201"/>
    <cellStyle name="Output 23 10" xfId="24202"/>
    <cellStyle name="Output 23 11" xfId="24203"/>
    <cellStyle name="Output 23 12" xfId="24204"/>
    <cellStyle name="Output 23 13" xfId="24205"/>
    <cellStyle name="Output 23 14" xfId="24206"/>
    <cellStyle name="Output 23 15" xfId="24207"/>
    <cellStyle name="Output 23 2" xfId="24208"/>
    <cellStyle name="Output 23 2 2" xfId="24209"/>
    <cellStyle name="Output 23 2 3" xfId="24210"/>
    <cellStyle name="Output 23 2 4" xfId="24211"/>
    <cellStyle name="Output 23 2 5" xfId="24212"/>
    <cellStyle name="Output 23 2 6" xfId="24213"/>
    <cellStyle name="Output 23 2 7" xfId="24214"/>
    <cellStyle name="Output 23 3" xfId="24215"/>
    <cellStyle name="Output 23 4" xfId="24216"/>
    <cellStyle name="Output 23 5" xfId="24217"/>
    <cellStyle name="Output 23 6" xfId="24218"/>
    <cellStyle name="Output 23 7" xfId="24219"/>
    <cellStyle name="Output 23 8" xfId="24220"/>
    <cellStyle name="Output 23 9" xfId="24221"/>
    <cellStyle name="Output 24" xfId="24222"/>
    <cellStyle name="Output 24 2" xfId="24223"/>
    <cellStyle name="Output 24 3" xfId="24224"/>
    <cellStyle name="Output 24 4" xfId="24225"/>
    <cellStyle name="Output 24 5" xfId="24226"/>
    <cellStyle name="Output 24 6" xfId="24227"/>
    <cellStyle name="Output 24 7" xfId="24228"/>
    <cellStyle name="Output 24 8" xfId="24229"/>
    <cellStyle name="Output 24 9" xfId="24230"/>
    <cellStyle name="Output 25" xfId="24231"/>
    <cellStyle name="Output 25 2" xfId="24232"/>
    <cellStyle name="Output 25 3" xfId="24233"/>
    <cellStyle name="Output 25 4" xfId="24234"/>
    <cellStyle name="Output 25 5" xfId="24235"/>
    <cellStyle name="Output 25 6" xfId="24236"/>
    <cellStyle name="Output 25 7" xfId="24237"/>
    <cellStyle name="Output 25 8" xfId="24238"/>
    <cellStyle name="Output 25 9" xfId="24239"/>
    <cellStyle name="Output 26" xfId="24240"/>
    <cellStyle name="Output 26 2" xfId="24241"/>
    <cellStyle name="Output 26 3" xfId="24242"/>
    <cellStyle name="Output 26 4" xfId="24243"/>
    <cellStyle name="Output 26 5" xfId="24244"/>
    <cellStyle name="Output 26 6" xfId="24245"/>
    <cellStyle name="Output 26 7" xfId="24246"/>
    <cellStyle name="Output 26 8" xfId="24247"/>
    <cellStyle name="Output 26 9" xfId="24248"/>
    <cellStyle name="Output 27" xfId="24249"/>
    <cellStyle name="Output 27 2" xfId="24250"/>
    <cellStyle name="Output 27 3" xfId="24251"/>
    <cellStyle name="Output 27 4" xfId="24252"/>
    <cellStyle name="Output 27 5" xfId="24253"/>
    <cellStyle name="Output 27 6" xfId="24254"/>
    <cellStyle name="Output 27 7" xfId="24255"/>
    <cellStyle name="Output 27 8" xfId="24256"/>
    <cellStyle name="Output 27 9" xfId="24257"/>
    <cellStyle name="Output 28" xfId="24258"/>
    <cellStyle name="Output 28 2" xfId="24259"/>
    <cellStyle name="Output 28 3" xfId="24260"/>
    <cellStyle name="Output 28 4" xfId="24261"/>
    <cellStyle name="Output 28 5" xfId="24262"/>
    <cellStyle name="Output 28 6" xfId="24263"/>
    <cellStyle name="Output 28 7" xfId="24264"/>
    <cellStyle name="Output 28 8" xfId="24265"/>
    <cellStyle name="Output 28 9" xfId="24266"/>
    <cellStyle name="Output 29" xfId="24267"/>
    <cellStyle name="Output 29 2" xfId="24268"/>
    <cellStyle name="Output 29 3" xfId="24269"/>
    <cellStyle name="Output 29 4" xfId="24270"/>
    <cellStyle name="Output 29 5" xfId="24271"/>
    <cellStyle name="Output 29 6" xfId="24272"/>
    <cellStyle name="Output 29 7" xfId="24273"/>
    <cellStyle name="Output 29 8" xfId="24274"/>
    <cellStyle name="Output 29 9" xfId="24275"/>
    <cellStyle name="Output 3" xfId="24276"/>
    <cellStyle name="Output 3 10" xfId="24277"/>
    <cellStyle name="Output 3 11" xfId="24278"/>
    <cellStyle name="Output 3 12" xfId="24279"/>
    <cellStyle name="Output 3 13" xfId="24280"/>
    <cellStyle name="Output 3 14" xfId="24281"/>
    <cellStyle name="Output 3 15" xfId="24282"/>
    <cellStyle name="Output 3 16" xfId="24283"/>
    <cellStyle name="Output 3 2" xfId="24284"/>
    <cellStyle name="Output 3 2 2" xfId="24285"/>
    <cellStyle name="Output 3 2 2 2" xfId="24286"/>
    <cellStyle name="Output 3 2 2 3" xfId="24287"/>
    <cellStyle name="Output 3 2 2 4" xfId="24288"/>
    <cellStyle name="Output 3 2 2 5" xfId="24289"/>
    <cellStyle name="Output 3 2 2 6" xfId="24290"/>
    <cellStyle name="Output 3 2 2 7" xfId="24291"/>
    <cellStyle name="Output 3 2 3" xfId="24292"/>
    <cellStyle name="Output 3 2 4" xfId="24293"/>
    <cellStyle name="Output 3 2 5" xfId="24294"/>
    <cellStyle name="Output 3 2 6" xfId="24295"/>
    <cellStyle name="Output 3 2 7" xfId="24296"/>
    <cellStyle name="Output 3 3" xfId="24297"/>
    <cellStyle name="Output 3 3 2" xfId="24298"/>
    <cellStyle name="Output 3 3 2 2" xfId="24299"/>
    <cellStyle name="Output 3 3 2 3" xfId="24300"/>
    <cellStyle name="Output 3 3 2 4" xfId="24301"/>
    <cellStyle name="Output 3 3 2 5" xfId="24302"/>
    <cellStyle name="Output 3 3 2 6" xfId="24303"/>
    <cellStyle name="Output 3 3 2 7" xfId="24304"/>
    <cellStyle name="Output 3 3 3" xfId="24305"/>
    <cellStyle name="Output 3 3 4" xfId="24306"/>
    <cellStyle name="Output 3 3 5" xfId="24307"/>
    <cellStyle name="Output 3 3 6" xfId="24308"/>
    <cellStyle name="Output 3 3 7" xfId="24309"/>
    <cellStyle name="Output 3 4" xfId="24310"/>
    <cellStyle name="Output 3 4 2" xfId="24311"/>
    <cellStyle name="Output 3 4 2 2" xfId="24312"/>
    <cellStyle name="Output 3 4 2 3" xfId="24313"/>
    <cellStyle name="Output 3 4 2 4" xfId="24314"/>
    <cellStyle name="Output 3 4 2 5" xfId="24315"/>
    <cellStyle name="Output 3 4 2 6" xfId="24316"/>
    <cellStyle name="Output 3 4 2 7" xfId="24317"/>
    <cellStyle name="Output 3 4 3" xfId="24318"/>
    <cellStyle name="Output 3 4 4" xfId="24319"/>
    <cellStyle name="Output 3 4 5" xfId="24320"/>
    <cellStyle name="Output 3 4 6" xfId="24321"/>
    <cellStyle name="Output 3 4 7" xfId="24322"/>
    <cellStyle name="Output 3 5" xfId="24323"/>
    <cellStyle name="Output 3 5 2" xfId="24324"/>
    <cellStyle name="Output 3 5 2 2" xfId="24325"/>
    <cellStyle name="Output 3 5 2 3" xfId="24326"/>
    <cellStyle name="Output 3 5 2 4" xfId="24327"/>
    <cellStyle name="Output 3 5 2 5" xfId="24328"/>
    <cellStyle name="Output 3 5 2 6" xfId="24329"/>
    <cellStyle name="Output 3 5 2 7" xfId="24330"/>
    <cellStyle name="Output 3 5 3" xfId="24331"/>
    <cellStyle name="Output 3 5 4" xfId="24332"/>
    <cellStyle name="Output 3 5 5" xfId="24333"/>
    <cellStyle name="Output 3 5 6" xfId="24334"/>
    <cellStyle name="Output 3 5 7" xfId="24335"/>
    <cellStyle name="Output 3 6" xfId="24336"/>
    <cellStyle name="Output 3 6 2" xfId="24337"/>
    <cellStyle name="Output 3 6 2 2" xfId="24338"/>
    <cellStyle name="Output 3 6 2 3" xfId="24339"/>
    <cellStyle name="Output 3 6 2 4" xfId="24340"/>
    <cellStyle name="Output 3 6 2 5" xfId="24341"/>
    <cellStyle name="Output 3 6 2 6" xfId="24342"/>
    <cellStyle name="Output 3 6 2 7" xfId="24343"/>
    <cellStyle name="Output 3 6 3" xfId="24344"/>
    <cellStyle name="Output 3 6 4" xfId="24345"/>
    <cellStyle name="Output 3 6 5" xfId="24346"/>
    <cellStyle name="Output 3 6 6" xfId="24347"/>
    <cellStyle name="Output 3 6 7" xfId="24348"/>
    <cellStyle name="Output 3 7" xfId="24349"/>
    <cellStyle name="Output 3 7 2" xfId="24350"/>
    <cellStyle name="Output 3 7 2 2" xfId="24351"/>
    <cellStyle name="Output 3 7 2 3" xfId="24352"/>
    <cellStyle name="Output 3 7 2 4" xfId="24353"/>
    <cellStyle name="Output 3 7 2 5" xfId="24354"/>
    <cellStyle name="Output 3 7 2 6" xfId="24355"/>
    <cellStyle name="Output 3 7 2 7" xfId="24356"/>
    <cellStyle name="Output 3 7 3" xfId="24357"/>
    <cellStyle name="Output 3 7 4" xfId="24358"/>
    <cellStyle name="Output 3 7 5" xfId="24359"/>
    <cellStyle name="Output 3 7 6" xfId="24360"/>
    <cellStyle name="Output 3 7 7" xfId="24361"/>
    <cellStyle name="Output 3 8" xfId="24362"/>
    <cellStyle name="Output 3 8 2" xfId="24363"/>
    <cellStyle name="Output 3 8 2 2" xfId="24364"/>
    <cellStyle name="Output 3 8 2 3" xfId="24365"/>
    <cellStyle name="Output 3 8 2 4" xfId="24366"/>
    <cellStyle name="Output 3 8 2 5" xfId="24367"/>
    <cellStyle name="Output 3 8 2 6" xfId="24368"/>
    <cellStyle name="Output 3 8 2 7" xfId="24369"/>
    <cellStyle name="Output 3 8 3" xfId="24370"/>
    <cellStyle name="Output 3 8 4" xfId="24371"/>
    <cellStyle name="Output 3 8 5" xfId="24372"/>
    <cellStyle name="Output 3 8 6" xfId="24373"/>
    <cellStyle name="Output 3 8 7" xfId="24374"/>
    <cellStyle name="Output 3 9" xfId="24375"/>
    <cellStyle name="Output 3 9 2" xfId="24376"/>
    <cellStyle name="Output 3 9 3" xfId="24377"/>
    <cellStyle name="Output 3 9 4" xfId="24378"/>
    <cellStyle name="Output 3 9 5" xfId="24379"/>
    <cellStyle name="Output 3 9 6" xfId="24380"/>
    <cellStyle name="Output 3 9 7" xfId="24381"/>
    <cellStyle name="Output 30" xfId="24382"/>
    <cellStyle name="Output 30 2" xfId="24383"/>
    <cellStyle name="Output 30 3" xfId="24384"/>
    <cellStyle name="Output 30 4" xfId="24385"/>
    <cellStyle name="Output 30 5" xfId="24386"/>
    <cellStyle name="Output 30 6" xfId="24387"/>
    <cellStyle name="Output 30 7" xfId="24388"/>
    <cellStyle name="Output 30 8" xfId="24389"/>
    <cellStyle name="Output 30 9" xfId="24390"/>
    <cellStyle name="Output 31" xfId="24391"/>
    <cellStyle name="Output 31 2" xfId="24392"/>
    <cellStyle name="Output 31 3" xfId="24393"/>
    <cellStyle name="Output 31 4" xfId="24394"/>
    <cellStyle name="Output 31 5" xfId="24395"/>
    <cellStyle name="Output 31 6" xfId="24396"/>
    <cellStyle name="Output 31 7" xfId="24397"/>
    <cellStyle name="Output 31 8" xfId="24398"/>
    <cellStyle name="Output 31 9" xfId="24399"/>
    <cellStyle name="Output 32" xfId="24400"/>
    <cellStyle name="Output 32 2" xfId="24401"/>
    <cellStyle name="Output 32 3" xfId="24402"/>
    <cellStyle name="Output 32 4" xfId="24403"/>
    <cellStyle name="Output 32 5" xfId="24404"/>
    <cellStyle name="Output 32 6" xfId="24405"/>
    <cellStyle name="Output 32 7" xfId="24406"/>
    <cellStyle name="Output 32 8" xfId="24407"/>
    <cellStyle name="Output 32 9" xfId="24408"/>
    <cellStyle name="Output 33" xfId="24409"/>
    <cellStyle name="Output 33 2" xfId="24410"/>
    <cellStyle name="Output 33 3" xfId="24411"/>
    <cellStyle name="Output 33 4" xfId="24412"/>
    <cellStyle name="Output 33 5" xfId="24413"/>
    <cellStyle name="Output 33 6" xfId="24414"/>
    <cellStyle name="Output 33 7" xfId="24415"/>
    <cellStyle name="Output 33 8" xfId="24416"/>
    <cellStyle name="Output 33 9" xfId="24417"/>
    <cellStyle name="Output 34" xfId="24418"/>
    <cellStyle name="Output 34 2" xfId="24419"/>
    <cellStyle name="Output 34 3" xfId="24420"/>
    <cellStyle name="Output 34 4" xfId="24421"/>
    <cellStyle name="Output 34 5" xfId="24422"/>
    <cellStyle name="Output 34 6" xfId="24423"/>
    <cellStyle name="Output 34 7" xfId="24424"/>
    <cellStyle name="Output 34 8" xfId="24425"/>
    <cellStyle name="Output 34 9" xfId="24426"/>
    <cellStyle name="Output 35" xfId="24427"/>
    <cellStyle name="Output 35 2" xfId="24428"/>
    <cellStyle name="Output 35 3" xfId="24429"/>
    <cellStyle name="Output 35 4" xfId="24430"/>
    <cellStyle name="Output 35 5" xfId="24431"/>
    <cellStyle name="Output 35 6" xfId="24432"/>
    <cellStyle name="Output 35 7" xfId="24433"/>
    <cellStyle name="Output 35 8" xfId="24434"/>
    <cellStyle name="Output 35 9" xfId="24435"/>
    <cellStyle name="Output 36" xfId="24436"/>
    <cellStyle name="Output 36 2" xfId="24437"/>
    <cellStyle name="Output 36 3" xfId="24438"/>
    <cellStyle name="Output 36 4" xfId="24439"/>
    <cellStyle name="Output 36 5" xfId="24440"/>
    <cellStyle name="Output 36 6" xfId="24441"/>
    <cellStyle name="Output 36 7" xfId="24442"/>
    <cellStyle name="Output 36 8" xfId="24443"/>
    <cellStyle name="Output 36 9" xfId="24444"/>
    <cellStyle name="Output 37" xfId="24445"/>
    <cellStyle name="Output 37 2" xfId="24446"/>
    <cellStyle name="Output 37 3" xfId="24447"/>
    <cellStyle name="Output 37 4" xfId="24448"/>
    <cellStyle name="Output 37 5" xfId="24449"/>
    <cellStyle name="Output 37 6" xfId="24450"/>
    <cellStyle name="Output 37 7" xfId="24451"/>
    <cellStyle name="Output 37 8" xfId="24452"/>
    <cellStyle name="Output 37 9" xfId="24453"/>
    <cellStyle name="Output 38" xfId="24454"/>
    <cellStyle name="Output 38 2" xfId="24455"/>
    <cellStyle name="Output 38 3" xfId="24456"/>
    <cellStyle name="Output 38 4" xfId="24457"/>
    <cellStyle name="Output 38 5" xfId="24458"/>
    <cellStyle name="Output 38 6" xfId="24459"/>
    <cellStyle name="Output 38 7" xfId="24460"/>
    <cellStyle name="Output 38 8" xfId="24461"/>
    <cellStyle name="Output 38 9" xfId="24462"/>
    <cellStyle name="Output 39" xfId="24463"/>
    <cellStyle name="Output 39 2" xfId="24464"/>
    <cellStyle name="Output 39 3" xfId="24465"/>
    <cellStyle name="Output 39 4" xfId="24466"/>
    <cellStyle name="Output 39 5" xfId="24467"/>
    <cellStyle name="Output 39 6" xfId="24468"/>
    <cellStyle name="Output 39 7" xfId="24469"/>
    <cellStyle name="Output 39 8" xfId="24470"/>
    <cellStyle name="Output 39 9" xfId="24471"/>
    <cellStyle name="Output 4" xfId="24472"/>
    <cellStyle name="Output 4 10" xfId="24473"/>
    <cellStyle name="Output 4 11" xfId="24474"/>
    <cellStyle name="Output 4 12" xfId="24475"/>
    <cellStyle name="Output 4 13" xfId="24476"/>
    <cellStyle name="Output 4 14" xfId="24477"/>
    <cellStyle name="Output 4 15" xfId="24478"/>
    <cellStyle name="Output 4 2" xfId="24479"/>
    <cellStyle name="Output 4 2 2" xfId="24480"/>
    <cellStyle name="Output 4 2 2 2" xfId="24481"/>
    <cellStyle name="Output 4 2 2 3" xfId="24482"/>
    <cellStyle name="Output 4 2 2 4" xfId="24483"/>
    <cellStyle name="Output 4 2 2 5" xfId="24484"/>
    <cellStyle name="Output 4 2 2 6" xfId="24485"/>
    <cellStyle name="Output 4 2 2 7" xfId="24486"/>
    <cellStyle name="Output 4 2 3" xfId="24487"/>
    <cellStyle name="Output 4 2 4" xfId="24488"/>
    <cellStyle name="Output 4 2 5" xfId="24489"/>
    <cellStyle name="Output 4 2 6" xfId="24490"/>
    <cellStyle name="Output 4 2 7" xfId="24491"/>
    <cellStyle name="Output 4 3" xfId="24492"/>
    <cellStyle name="Output 4 3 2" xfId="24493"/>
    <cellStyle name="Output 4 3 2 2" xfId="24494"/>
    <cellStyle name="Output 4 3 2 3" xfId="24495"/>
    <cellStyle name="Output 4 3 2 4" xfId="24496"/>
    <cellStyle name="Output 4 3 2 5" xfId="24497"/>
    <cellStyle name="Output 4 3 2 6" xfId="24498"/>
    <cellStyle name="Output 4 3 2 7" xfId="24499"/>
    <cellStyle name="Output 4 3 3" xfId="24500"/>
    <cellStyle name="Output 4 3 4" xfId="24501"/>
    <cellStyle name="Output 4 3 5" xfId="24502"/>
    <cellStyle name="Output 4 3 6" xfId="24503"/>
    <cellStyle name="Output 4 3 7" xfId="24504"/>
    <cellStyle name="Output 4 4" xfId="24505"/>
    <cellStyle name="Output 4 4 2" xfId="24506"/>
    <cellStyle name="Output 4 4 2 2" xfId="24507"/>
    <cellStyle name="Output 4 4 2 3" xfId="24508"/>
    <cellStyle name="Output 4 4 2 4" xfId="24509"/>
    <cellStyle name="Output 4 4 2 5" xfId="24510"/>
    <cellStyle name="Output 4 4 2 6" xfId="24511"/>
    <cellStyle name="Output 4 4 2 7" xfId="24512"/>
    <cellStyle name="Output 4 4 3" xfId="24513"/>
    <cellStyle name="Output 4 4 4" xfId="24514"/>
    <cellStyle name="Output 4 4 5" xfId="24515"/>
    <cellStyle name="Output 4 4 6" xfId="24516"/>
    <cellStyle name="Output 4 4 7" xfId="24517"/>
    <cellStyle name="Output 4 5" xfId="24518"/>
    <cellStyle name="Output 4 5 2" xfId="24519"/>
    <cellStyle name="Output 4 5 2 2" xfId="24520"/>
    <cellStyle name="Output 4 5 2 3" xfId="24521"/>
    <cellStyle name="Output 4 5 2 4" xfId="24522"/>
    <cellStyle name="Output 4 5 2 5" xfId="24523"/>
    <cellStyle name="Output 4 5 2 6" xfId="24524"/>
    <cellStyle name="Output 4 5 2 7" xfId="24525"/>
    <cellStyle name="Output 4 5 3" xfId="24526"/>
    <cellStyle name="Output 4 5 4" xfId="24527"/>
    <cellStyle name="Output 4 5 5" xfId="24528"/>
    <cellStyle name="Output 4 5 6" xfId="24529"/>
    <cellStyle name="Output 4 5 7" xfId="24530"/>
    <cellStyle name="Output 4 6" xfId="24531"/>
    <cellStyle name="Output 4 6 2" xfId="24532"/>
    <cellStyle name="Output 4 6 2 2" xfId="24533"/>
    <cellStyle name="Output 4 6 2 3" xfId="24534"/>
    <cellStyle name="Output 4 6 2 4" xfId="24535"/>
    <cellStyle name="Output 4 6 2 5" xfId="24536"/>
    <cellStyle name="Output 4 6 2 6" xfId="24537"/>
    <cellStyle name="Output 4 6 2 7" xfId="24538"/>
    <cellStyle name="Output 4 6 3" xfId="24539"/>
    <cellStyle name="Output 4 6 4" xfId="24540"/>
    <cellStyle name="Output 4 6 5" xfId="24541"/>
    <cellStyle name="Output 4 6 6" xfId="24542"/>
    <cellStyle name="Output 4 6 7" xfId="24543"/>
    <cellStyle name="Output 4 7" xfId="24544"/>
    <cellStyle name="Output 4 7 2" xfId="24545"/>
    <cellStyle name="Output 4 7 2 2" xfId="24546"/>
    <cellStyle name="Output 4 7 2 3" xfId="24547"/>
    <cellStyle name="Output 4 7 2 4" xfId="24548"/>
    <cellStyle name="Output 4 7 2 5" xfId="24549"/>
    <cellStyle name="Output 4 7 2 6" xfId="24550"/>
    <cellStyle name="Output 4 7 2 7" xfId="24551"/>
    <cellStyle name="Output 4 7 3" xfId="24552"/>
    <cellStyle name="Output 4 7 4" xfId="24553"/>
    <cellStyle name="Output 4 7 5" xfId="24554"/>
    <cellStyle name="Output 4 7 6" xfId="24555"/>
    <cellStyle name="Output 4 7 7" xfId="24556"/>
    <cellStyle name="Output 4 8" xfId="24557"/>
    <cellStyle name="Output 4 8 2" xfId="24558"/>
    <cellStyle name="Output 4 8 2 2" xfId="24559"/>
    <cellStyle name="Output 4 8 2 3" xfId="24560"/>
    <cellStyle name="Output 4 8 2 4" xfId="24561"/>
    <cellStyle name="Output 4 8 2 5" xfId="24562"/>
    <cellStyle name="Output 4 8 2 6" xfId="24563"/>
    <cellStyle name="Output 4 8 2 7" xfId="24564"/>
    <cellStyle name="Output 4 8 3" xfId="24565"/>
    <cellStyle name="Output 4 8 4" xfId="24566"/>
    <cellStyle name="Output 4 8 5" xfId="24567"/>
    <cellStyle name="Output 4 8 6" xfId="24568"/>
    <cellStyle name="Output 4 8 7" xfId="24569"/>
    <cellStyle name="Output 4 9" xfId="24570"/>
    <cellStyle name="Output 4 9 2" xfId="24571"/>
    <cellStyle name="Output 4 9 3" xfId="24572"/>
    <cellStyle name="Output 4 9 4" xfId="24573"/>
    <cellStyle name="Output 4 9 5" xfId="24574"/>
    <cellStyle name="Output 4 9 6" xfId="24575"/>
    <cellStyle name="Output 4 9 7" xfId="24576"/>
    <cellStyle name="Output 40" xfId="24577"/>
    <cellStyle name="Output 40 2" xfId="24578"/>
    <cellStyle name="Output 40 3" xfId="24579"/>
    <cellStyle name="Output 40 4" xfId="24580"/>
    <cellStyle name="Output 40 5" xfId="24581"/>
    <cellStyle name="Output 40 6" xfId="24582"/>
    <cellStyle name="Output 40 7" xfId="24583"/>
    <cellStyle name="Output 40 8" xfId="24584"/>
    <cellStyle name="Output 40 9" xfId="24585"/>
    <cellStyle name="Output 41" xfId="24586"/>
    <cellStyle name="Output 41 2" xfId="24587"/>
    <cellStyle name="Output 41 3" xfId="24588"/>
    <cellStyle name="Output 41 4" xfId="24589"/>
    <cellStyle name="Output 41 5" xfId="24590"/>
    <cellStyle name="Output 41 6" xfId="24591"/>
    <cellStyle name="Output 41 7" xfId="24592"/>
    <cellStyle name="Output 41 8" xfId="24593"/>
    <cellStyle name="Output 41 9" xfId="24594"/>
    <cellStyle name="Output 42" xfId="24595"/>
    <cellStyle name="Output 42 2" xfId="24596"/>
    <cellStyle name="Output 42 3" xfId="24597"/>
    <cellStyle name="Output 42 4" xfId="24598"/>
    <cellStyle name="Output 42 5" xfId="24599"/>
    <cellStyle name="Output 42 6" xfId="24600"/>
    <cellStyle name="Output 42 7" xfId="24601"/>
    <cellStyle name="Output 42 8" xfId="24602"/>
    <cellStyle name="Output 42 9" xfId="24603"/>
    <cellStyle name="Output 43" xfId="24604"/>
    <cellStyle name="Output 43 2" xfId="24605"/>
    <cellStyle name="Output 43 3" xfId="24606"/>
    <cellStyle name="Output 43 4" xfId="24607"/>
    <cellStyle name="Output 43 5" xfId="24608"/>
    <cellStyle name="Output 43 6" xfId="24609"/>
    <cellStyle name="Output 43 7" xfId="24610"/>
    <cellStyle name="Output 43 8" xfId="24611"/>
    <cellStyle name="Output 43 9" xfId="24612"/>
    <cellStyle name="Output 44" xfId="24613"/>
    <cellStyle name="Output 44 2" xfId="24614"/>
    <cellStyle name="Output 44 3" xfId="24615"/>
    <cellStyle name="Output 44 4" xfId="24616"/>
    <cellStyle name="Output 44 5" xfId="24617"/>
    <cellStyle name="Output 44 6" xfId="24618"/>
    <cellStyle name="Output 44 7" xfId="24619"/>
    <cellStyle name="Output 44 8" xfId="24620"/>
    <cellStyle name="Output 44 9" xfId="24621"/>
    <cellStyle name="Output 45" xfId="24622"/>
    <cellStyle name="Output 45 2" xfId="24623"/>
    <cellStyle name="Output 45 3" xfId="24624"/>
    <cellStyle name="Output 45 4" xfId="24625"/>
    <cellStyle name="Output 45 5" xfId="24626"/>
    <cellStyle name="Output 45 6" xfId="24627"/>
    <cellStyle name="Output 45 7" xfId="24628"/>
    <cellStyle name="Output 45 8" xfId="24629"/>
    <cellStyle name="Output 45 9" xfId="24630"/>
    <cellStyle name="Output 46" xfId="24631"/>
    <cellStyle name="Output 46 2" xfId="24632"/>
    <cellStyle name="Output 46 3" xfId="24633"/>
    <cellStyle name="Output 46 4" xfId="24634"/>
    <cellStyle name="Output 46 5" xfId="24635"/>
    <cellStyle name="Output 46 6" xfId="24636"/>
    <cellStyle name="Output 46 7" xfId="24637"/>
    <cellStyle name="Output 46 8" xfId="24638"/>
    <cellStyle name="Output 46 9" xfId="24639"/>
    <cellStyle name="Output 47" xfId="24640"/>
    <cellStyle name="Output 47 2" xfId="24641"/>
    <cellStyle name="Output 47 3" xfId="24642"/>
    <cellStyle name="Output 47 4" xfId="24643"/>
    <cellStyle name="Output 47 5" xfId="24644"/>
    <cellStyle name="Output 47 6" xfId="24645"/>
    <cellStyle name="Output 47 7" xfId="24646"/>
    <cellStyle name="Output 47 8" xfId="24647"/>
    <cellStyle name="Output 47 9" xfId="24648"/>
    <cellStyle name="Output 48" xfId="24649"/>
    <cellStyle name="Output 48 2" xfId="24650"/>
    <cellStyle name="Output 48 3" xfId="24651"/>
    <cellStyle name="Output 48 4" xfId="24652"/>
    <cellStyle name="Output 48 5" xfId="24653"/>
    <cellStyle name="Output 48 6" xfId="24654"/>
    <cellStyle name="Output 48 7" xfId="24655"/>
    <cellStyle name="Output 48 8" xfId="24656"/>
    <cellStyle name="Output 48 9" xfId="24657"/>
    <cellStyle name="Output 49" xfId="24658"/>
    <cellStyle name="Output 49 2" xfId="24659"/>
    <cellStyle name="Output 49 3" xfId="24660"/>
    <cellStyle name="Output 49 4" xfId="24661"/>
    <cellStyle name="Output 49 5" xfId="24662"/>
    <cellStyle name="Output 49 6" xfId="24663"/>
    <cellStyle name="Output 49 7" xfId="24664"/>
    <cellStyle name="Output 49 8" xfId="24665"/>
    <cellStyle name="Output 49 9" xfId="24666"/>
    <cellStyle name="Output 5" xfId="24667"/>
    <cellStyle name="Output 5 10" xfId="24668"/>
    <cellStyle name="Output 5 11" xfId="24669"/>
    <cellStyle name="Output 5 12" xfId="24670"/>
    <cellStyle name="Output 5 13" xfId="24671"/>
    <cellStyle name="Output 5 14" xfId="24672"/>
    <cellStyle name="Output 5 15" xfId="24673"/>
    <cellStyle name="Output 5 2" xfId="24674"/>
    <cellStyle name="Output 5 2 2" xfId="24675"/>
    <cellStyle name="Output 5 2 2 2" xfId="24676"/>
    <cellStyle name="Output 5 2 2 3" xfId="24677"/>
    <cellStyle name="Output 5 2 2 4" xfId="24678"/>
    <cellStyle name="Output 5 2 2 5" xfId="24679"/>
    <cellStyle name="Output 5 2 2 6" xfId="24680"/>
    <cellStyle name="Output 5 2 2 7" xfId="24681"/>
    <cellStyle name="Output 5 2 3" xfId="24682"/>
    <cellStyle name="Output 5 2 4" xfId="24683"/>
    <cellStyle name="Output 5 2 5" xfId="24684"/>
    <cellStyle name="Output 5 2 6" xfId="24685"/>
    <cellStyle name="Output 5 2 7" xfId="24686"/>
    <cellStyle name="Output 5 3" xfId="24687"/>
    <cellStyle name="Output 5 3 2" xfId="24688"/>
    <cellStyle name="Output 5 3 2 2" xfId="24689"/>
    <cellStyle name="Output 5 3 2 3" xfId="24690"/>
    <cellStyle name="Output 5 3 2 4" xfId="24691"/>
    <cellStyle name="Output 5 3 2 5" xfId="24692"/>
    <cellStyle name="Output 5 3 2 6" xfId="24693"/>
    <cellStyle name="Output 5 3 2 7" xfId="24694"/>
    <cellStyle name="Output 5 3 3" xfId="24695"/>
    <cellStyle name="Output 5 3 4" xfId="24696"/>
    <cellStyle name="Output 5 3 5" xfId="24697"/>
    <cellStyle name="Output 5 3 6" xfId="24698"/>
    <cellStyle name="Output 5 3 7" xfId="24699"/>
    <cellStyle name="Output 5 4" xfId="24700"/>
    <cellStyle name="Output 5 4 2" xfId="24701"/>
    <cellStyle name="Output 5 4 2 2" xfId="24702"/>
    <cellStyle name="Output 5 4 2 3" xfId="24703"/>
    <cellStyle name="Output 5 4 2 4" xfId="24704"/>
    <cellStyle name="Output 5 4 2 5" xfId="24705"/>
    <cellStyle name="Output 5 4 2 6" xfId="24706"/>
    <cellStyle name="Output 5 4 2 7" xfId="24707"/>
    <cellStyle name="Output 5 4 3" xfId="24708"/>
    <cellStyle name="Output 5 4 4" xfId="24709"/>
    <cellStyle name="Output 5 4 5" xfId="24710"/>
    <cellStyle name="Output 5 4 6" xfId="24711"/>
    <cellStyle name="Output 5 4 7" xfId="24712"/>
    <cellStyle name="Output 5 5" xfId="24713"/>
    <cellStyle name="Output 5 5 2" xfId="24714"/>
    <cellStyle name="Output 5 5 2 2" xfId="24715"/>
    <cellStyle name="Output 5 5 2 3" xfId="24716"/>
    <cellStyle name="Output 5 5 2 4" xfId="24717"/>
    <cellStyle name="Output 5 5 2 5" xfId="24718"/>
    <cellStyle name="Output 5 5 2 6" xfId="24719"/>
    <cellStyle name="Output 5 5 2 7" xfId="24720"/>
    <cellStyle name="Output 5 5 3" xfId="24721"/>
    <cellStyle name="Output 5 5 4" xfId="24722"/>
    <cellStyle name="Output 5 5 5" xfId="24723"/>
    <cellStyle name="Output 5 5 6" xfId="24724"/>
    <cellStyle name="Output 5 5 7" xfId="24725"/>
    <cellStyle name="Output 5 6" xfId="24726"/>
    <cellStyle name="Output 5 6 2" xfId="24727"/>
    <cellStyle name="Output 5 6 2 2" xfId="24728"/>
    <cellStyle name="Output 5 6 2 3" xfId="24729"/>
    <cellStyle name="Output 5 6 2 4" xfId="24730"/>
    <cellStyle name="Output 5 6 2 5" xfId="24731"/>
    <cellStyle name="Output 5 6 2 6" xfId="24732"/>
    <cellStyle name="Output 5 6 2 7" xfId="24733"/>
    <cellStyle name="Output 5 6 3" xfId="24734"/>
    <cellStyle name="Output 5 6 4" xfId="24735"/>
    <cellStyle name="Output 5 6 5" xfId="24736"/>
    <cellStyle name="Output 5 6 6" xfId="24737"/>
    <cellStyle name="Output 5 6 7" xfId="24738"/>
    <cellStyle name="Output 5 7" xfId="24739"/>
    <cellStyle name="Output 5 7 2" xfId="24740"/>
    <cellStyle name="Output 5 7 2 2" xfId="24741"/>
    <cellStyle name="Output 5 7 2 3" xfId="24742"/>
    <cellStyle name="Output 5 7 2 4" xfId="24743"/>
    <cellStyle name="Output 5 7 2 5" xfId="24744"/>
    <cellStyle name="Output 5 7 2 6" xfId="24745"/>
    <cellStyle name="Output 5 7 2 7" xfId="24746"/>
    <cellStyle name="Output 5 7 3" xfId="24747"/>
    <cellStyle name="Output 5 7 4" xfId="24748"/>
    <cellStyle name="Output 5 7 5" xfId="24749"/>
    <cellStyle name="Output 5 7 6" xfId="24750"/>
    <cellStyle name="Output 5 7 7" xfId="24751"/>
    <cellStyle name="Output 5 8" xfId="24752"/>
    <cellStyle name="Output 5 8 2" xfId="24753"/>
    <cellStyle name="Output 5 8 3" xfId="24754"/>
    <cellStyle name="Output 5 8 4" xfId="24755"/>
    <cellStyle name="Output 5 8 5" xfId="24756"/>
    <cellStyle name="Output 5 8 6" xfId="24757"/>
    <cellStyle name="Output 5 8 7" xfId="24758"/>
    <cellStyle name="Output 5 9" xfId="24759"/>
    <cellStyle name="Output 50" xfId="24760"/>
    <cellStyle name="Output 50 2" xfId="24761"/>
    <cellStyle name="Output 50 3" xfId="24762"/>
    <cellStyle name="Output 50 4" xfId="24763"/>
    <cellStyle name="Output 50 5" xfId="24764"/>
    <cellStyle name="Output 50 6" xfId="24765"/>
    <cellStyle name="Output 50 7" xfId="24766"/>
    <cellStyle name="Output 50 8" xfId="24767"/>
    <cellStyle name="Output 50 9" xfId="24768"/>
    <cellStyle name="Output 51" xfId="24769"/>
    <cellStyle name="Output 51 2" xfId="24770"/>
    <cellStyle name="Output 51 3" xfId="24771"/>
    <cellStyle name="Output 51 4" xfId="24772"/>
    <cellStyle name="Output 51 5" xfId="24773"/>
    <cellStyle name="Output 51 6" xfId="24774"/>
    <cellStyle name="Output 51 7" xfId="24775"/>
    <cellStyle name="Output 51 8" xfId="24776"/>
    <cellStyle name="Output 51 9" xfId="24777"/>
    <cellStyle name="Output 52" xfId="24778"/>
    <cellStyle name="Output 52 2" xfId="24779"/>
    <cellStyle name="Output 52 3" xfId="24780"/>
    <cellStyle name="Output 52 4" xfId="24781"/>
    <cellStyle name="Output 52 5" xfId="24782"/>
    <cellStyle name="Output 52 6" xfId="24783"/>
    <cellStyle name="Output 52 7" xfId="24784"/>
    <cellStyle name="Output 52 8" xfId="24785"/>
    <cellStyle name="Output 52 9" xfId="24786"/>
    <cellStyle name="Output 53" xfId="24787"/>
    <cellStyle name="Output 53 2" xfId="24788"/>
    <cellStyle name="Output 53 3" xfId="24789"/>
    <cellStyle name="Output 53 4" xfId="24790"/>
    <cellStyle name="Output 53 5" xfId="24791"/>
    <cellStyle name="Output 53 6" xfId="24792"/>
    <cellStyle name="Output 53 7" xfId="24793"/>
    <cellStyle name="Output 53 8" xfId="24794"/>
    <cellStyle name="Output 53 9" xfId="24795"/>
    <cellStyle name="Output 54" xfId="24796"/>
    <cellStyle name="Output 54 2" xfId="24797"/>
    <cellStyle name="Output 54 3" xfId="24798"/>
    <cellStyle name="Output 54 4" xfId="24799"/>
    <cellStyle name="Output 54 5" xfId="24800"/>
    <cellStyle name="Output 54 6" xfId="24801"/>
    <cellStyle name="Output 54 7" xfId="24802"/>
    <cellStyle name="Output 54 8" xfId="24803"/>
    <cellStyle name="Output 54 9" xfId="24804"/>
    <cellStyle name="Output 55" xfId="24805"/>
    <cellStyle name="Output 55 2" xfId="24806"/>
    <cellStyle name="Output 55 3" xfId="24807"/>
    <cellStyle name="Output 55 4" xfId="24808"/>
    <cellStyle name="Output 55 5" xfId="24809"/>
    <cellStyle name="Output 55 6" xfId="24810"/>
    <cellStyle name="Output 55 7" xfId="24811"/>
    <cellStyle name="Output 55 8" xfId="24812"/>
    <cellStyle name="Output 55 9" xfId="24813"/>
    <cellStyle name="Output 56" xfId="24814"/>
    <cellStyle name="Output 56 2" xfId="24815"/>
    <cellStyle name="Output 56 3" xfId="24816"/>
    <cellStyle name="Output 56 4" xfId="24817"/>
    <cellStyle name="Output 56 5" xfId="24818"/>
    <cellStyle name="Output 56 6" xfId="24819"/>
    <cellStyle name="Output 56 7" xfId="24820"/>
    <cellStyle name="Output 56 8" xfId="24821"/>
    <cellStyle name="Output 56 9" xfId="24822"/>
    <cellStyle name="Output 57" xfId="24823"/>
    <cellStyle name="Output 57 2" xfId="24824"/>
    <cellStyle name="Output 57 3" xfId="24825"/>
    <cellStyle name="Output 57 4" xfId="24826"/>
    <cellStyle name="Output 57 5" xfId="24827"/>
    <cellStyle name="Output 57 6" xfId="24828"/>
    <cellStyle name="Output 57 7" xfId="24829"/>
    <cellStyle name="Output 57 8" xfId="24830"/>
    <cellStyle name="Output 57 9" xfId="24831"/>
    <cellStyle name="Output 58" xfId="24832"/>
    <cellStyle name="Output 58 2" xfId="24833"/>
    <cellStyle name="Output 58 3" xfId="24834"/>
    <cellStyle name="Output 58 4" xfId="24835"/>
    <cellStyle name="Output 58 5" xfId="24836"/>
    <cellStyle name="Output 58 6" xfId="24837"/>
    <cellStyle name="Output 58 7" xfId="24838"/>
    <cellStyle name="Output 58 8" xfId="24839"/>
    <cellStyle name="Output 58 9" xfId="24840"/>
    <cellStyle name="Output 59" xfId="24841"/>
    <cellStyle name="Output 59 2" xfId="24842"/>
    <cellStyle name="Output 59 3" xfId="24843"/>
    <cellStyle name="Output 59 4" xfId="24844"/>
    <cellStyle name="Output 59 5" xfId="24845"/>
    <cellStyle name="Output 59 6" xfId="24846"/>
    <cellStyle name="Output 59 7" xfId="24847"/>
    <cellStyle name="Output 59 8" xfId="24848"/>
    <cellStyle name="Output 59 9" xfId="24849"/>
    <cellStyle name="Output 6" xfId="24850"/>
    <cellStyle name="Output 6 10" xfId="24851"/>
    <cellStyle name="Output 6 11" xfId="24852"/>
    <cellStyle name="Output 6 12" xfId="24853"/>
    <cellStyle name="Output 6 13" xfId="24854"/>
    <cellStyle name="Output 6 14" xfId="24855"/>
    <cellStyle name="Output 6 15" xfId="24856"/>
    <cellStyle name="Output 6 2" xfId="24857"/>
    <cellStyle name="Output 6 2 2" xfId="24858"/>
    <cellStyle name="Output 6 2 2 2" xfId="24859"/>
    <cellStyle name="Output 6 2 2 3" xfId="24860"/>
    <cellStyle name="Output 6 2 2 4" xfId="24861"/>
    <cellStyle name="Output 6 2 2 5" xfId="24862"/>
    <cellStyle name="Output 6 2 2 6" xfId="24863"/>
    <cellStyle name="Output 6 2 2 7" xfId="24864"/>
    <cellStyle name="Output 6 2 3" xfId="24865"/>
    <cellStyle name="Output 6 2 4" xfId="24866"/>
    <cellStyle name="Output 6 2 5" xfId="24867"/>
    <cellStyle name="Output 6 2 6" xfId="24868"/>
    <cellStyle name="Output 6 2 7" xfId="24869"/>
    <cellStyle name="Output 6 3" xfId="24870"/>
    <cellStyle name="Output 6 3 2" xfId="24871"/>
    <cellStyle name="Output 6 3 2 2" xfId="24872"/>
    <cellStyle name="Output 6 3 2 3" xfId="24873"/>
    <cellStyle name="Output 6 3 2 4" xfId="24874"/>
    <cellStyle name="Output 6 3 2 5" xfId="24875"/>
    <cellStyle name="Output 6 3 2 6" xfId="24876"/>
    <cellStyle name="Output 6 3 2 7" xfId="24877"/>
    <cellStyle name="Output 6 3 3" xfId="24878"/>
    <cellStyle name="Output 6 3 4" xfId="24879"/>
    <cellStyle name="Output 6 3 5" xfId="24880"/>
    <cellStyle name="Output 6 3 6" xfId="24881"/>
    <cellStyle name="Output 6 3 7" xfId="24882"/>
    <cellStyle name="Output 6 4" xfId="24883"/>
    <cellStyle name="Output 6 4 2" xfId="24884"/>
    <cellStyle name="Output 6 4 2 2" xfId="24885"/>
    <cellStyle name="Output 6 4 2 3" xfId="24886"/>
    <cellStyle name="Output 6 4 2 4" xfId="24887"/>
    <cellStyle name="Output 6 4 2 5" xfId="24888"/>
    <cellStyle name="Output 6 4 2 6" xfId="24889"/>
    <cellStyle name="Output 6 4 2 7" xfId="24890"/>
    <cellStyle name="Output 6 4 3" xfId="24891"/>
    <cellStyle name="Output 6 4 4" xfId="24892"/>
    <cellStyle name="Output 6 4 5" xfId="24893"/>
    <cellStyle name="Output 6 4 6" xfId="24894"/>
    <cellStyle name="Output 6 4 7" xfId="24895"/>
    <cellStyle name="Output 6 5" xfId="24896"/>
    <cellStyle name="Output 6 5 2" xfId="24897"/>
    <cellStyle name="Output 6 5 2 2" xfId="24898"/>
    <cellStyle name="Output 6 5 2 3" xfId="24899"/>
    <cellStyle name="Output 6 5 2 4" xfId="24900"/>
    <cellStyle name="Output 6 5 2 5" xfId="24901"/>
    <cellStyle name="Output 6 5 2 6" xfId="24902"/>
    <cellStyle name="Output 6 5 2 7" xfId="24903"/>
    <cellStyle name="Output 6 5 3" xfId="24904"/>
    <cellStyle name="Output 6 5 4" xfId="24905"/>
    <cellStyle name="Output 6 5 5" xfId="24906"/>
    <cellStyle name="Output 6 5 6" xfId="24907"/>
    <cellStyle name="Output 6 5 7" xfId="24908"/>
    <cellStyle name="Output 6 6" xfId="24909"/>
    <cellStyle name="Output 6 6 2" xfId="24910"/>
    <cellStyle name="Output 6 6 2 2" xfId="24911"/>
    <cellStyle name="Output 6 6 2 3" xfId="24912"/>
    <cellStyle name="Output 6 6 2 4" xfId="24913"/>
    <cellStyle name="Output 6 6 2 5" xfId="24914"/>
    <cellStyle name="Output 6 6 2 6" xfId="24915"/>
    <cellStyle name="Output 6 6 2 7" xfId="24916"/>
    <cellStyle name="Output 6 6 3" xfId="24917"/>
    <cellStyle name="Output 6 6 4" xfId="24918"/>
    <cellStyle name="Output 6 6 5" xfId="24919"/>
    <cellStyle name="Output 6 6 6" xfId="24920"/>
    <cellStyle name="Output 6 6 7" xfId="24921"/>
    <cellStyle name="Output 6 7" xfId="24922"/>
    <cellStyle name="Output 6 7 2" xfId="24923"/>
    <cellStyle name="Output 6 7 2 2" xfId="24924"/>
    <cellStyle name="Output 6 7 2 3" xfId="24925"/>
    <cellStyle name="Output 6 7 2 4" xfId="24926"/>
    <cellStyle name="Output 6 7 2 5" xfId="24927"/>
    <cellStyle name="Output 6 7 2 6" xfId="24928"/>
    <cellStyle name="Output 6 7 2 7" xfId="24929"/>
    <cellStyle name="Output 6 7 3" xfId="24930"/>
    <cellStyle name="Output 6 7 4" xfId="24931"/>
    <cellStyle name="Output 6 7 5" xfId="24932"/>
    <cellStyle name="Output 6 7 6" xfId="24933"/>
    <cellStyle name="Output 6 7 7" xfId="24934"/>
    <cellStyle name="Output 6 8" xfId="24935"/>
    <cellStyle name="Output 6 8 2" xfId="24936"/>
    <cellStyle name="Output 6 8 3" xfId="24937"/>
    <cellStyle name="Output 6 8 4" xfId="24938"/>
    <cellStyle name="Output 6 8 5" xfId="24939"/>
    <cellStyle name="Output 6 8 6" xfId="24940"/>
    <cellStyle name="Output 6 8 7" xfId="24941"/>
    <cellStyle name="Output 6 9" xfId="24942"/>
    <cellStyle name="Output 60" xfId="24943"/>
    <cellStyle name="Output 60 2" xfId="24944"/>
    <cellStyle name="Output 60 3" xfId="24945"/>
    <cellStyle name="Output 60 4" xfId="24946"/>
    <cellStyle name="Output 60 5" xfId="24947"/>
    <cellStyle name="Output 60 6" xfId="24948"/>
    <cellStyle name="Output 60 7" xfId="24949"/>
    <cellStyle name="Output 60 8" xfId="24950"/>
    <cellStyle name="Output 60 9" xfId="24951"/>
    <cellStyle name="Output 61" xfId="24952"/>
    <cellStyle name="Output 61 2" xfId="24953"/>
    <cellStyle name="Output 61 3" xfId="24954"/>
    <cellStyle name="Output 61 4" xfId="24955"/>
    <cellStyle name="Output 61 5" xfId="24956"/>
    <cellStyle name="Output 61 6" xfId="24957"/>
    <cellStyle name="Output 61 7" xfId="24958"/>
    <cellStyle name="Output 61 8" xfId="24959"/>
    <cellStyle name="Output 61 9" xfId="24960"/>
    <cellStyle name="Output 62" xfId="24961"/>
    <cellStyle name="Output 62 2" xfId="24962"/>
    <cellStyle name="Output 62 3" xfId="24963"/>
    <cellStyle name="Output 62 4" xfId="24964"/>
    <cellStyle name="Output 62 5" xfId="24965"/>
    <cellStyle name="Output 62 6" xfId="24966"/>
    <cellStyle name="Output 62 7" xfId="24967"/>
    <cellStyle name="Output 62 8" xfId="24968"/>
    <cellStyle name="Output 62 9" xfId="24969"/>
    <cellStyle name="Output 63" xfId="24970"/>
    <cellStyle name="Output 63 2" xfId="24971"/>
    <cellStyle name="Output 63 3" xfId="24972"/>
    <cellStyle name="Output 63 4" xfId="24973"/>
    <cellStyle name="Output 63 5" xfId="24974"/>
    <cellStyle name="Output 63 6" xfId="24975"/>
    <cellStyle name="Output 63 7" xfId="24976"/>
    <cellStyle name="Output 63 8" xfId="24977"/>
    <cellStyle name="Output 63 9" xfId="24978"/>
    <cellStyle name="Output 64" xfId="24979"/>
    <cellStyle name="Output 64 2" xfId="24980"/>
    <cellStyle name="Output 64 3" xfId="24981"/>
    <cellStyle name="Output 64 4" xfId="24982"/>
    <cellStyle name="Output 64 5" xfId="24983"/>
    <cellStyle name="Output 64 6" xfId="24984"/>
    <cellStyle name="Output 64 7" xfId="24985"/>
    <cellStyle name="Output 64 8" xfId="24986"/>
    <cellStyle name="Output 64 9" xfId="24987"/>
    <cellStyle name="Output 65" xfId="24988"/>
    <cellStyle name="Output 65 2" xfId="24989"/>
    <cellStyle name="Output 65 3" xfId="24990"/>
    <cellStyle name="Output 65 4" xfId="24991"/>
    <cellStyle name="Output 65 5" xfId="24992"/>
    <cellStyle name="Output 65 6" xfId="24993"/>
    <cellStyle name="Output 65 7" xfId="24994"/>
    <cellStyle name="Output 65 8" xfId="24995"/>
    <cellStyle name="Output 65 9" xfId="24996"/>
    <cellStyle name="Output 66" xfId="24997"/>
    <cellStyle name="Output 66 2" xfId="24998"/>
    <cellStyle name="Output 66 3" xfId="24999"/>
    <cellStyle name="Output 66 4" xfId="25000"/>
    <cellStyle name="Output 66 5" xfId="25001"/>
    <cellStyle name="Output 66 6" xfId="25002"/>
    <cellStyle name="Output 66 7" xfId="25003"/>
    <cellStyle name="Output 66 8" xfId="25004"/>
    <cellStyle name="Output 66 9" xfId="25005"/>
    <cellStyle name="Output 67" xfId="25006"/>
    <cellStyle name="Output 67 2" xfId="25007"/>
    <cellStyle name="Output 67 3" xfId="25008"/>
    <cellStyle name="Output 67 4" xfId="25009"/>
    <cellStyle name="Output 67 5" xfId="25010"/>
    <cellStyle name="Output 67 6" xfId="25011"/>
    <cellStyle name="Output 67 7" xfId="25012"/>
    <cellStyle name="Output 67 8" xfId="25013"/>
    <cellStyle name="Output 67 9" xfId="25014"/>
    <cellStyle name="Output 68" xfId="25015"/>
    <cellStyle name="Output 68 2" xfId="25016"/>
    <cellStyle name="Output 68 3" xfId="25017"/>
    <cellStyle name="Output 68 4" xfId="25018"/>
    <cellStyle name="Output 68 5" xfId="25019"/>
    <cellStyle name="Output 68 6" xfId="25020"/>
    <cellStyle name="Output 68 7" xfId="25021"/>
    <cellStyle name="Output 68 8" xfId="25022"/>
    <cellStyle name="Output 68 9" xfId="25023"/>
    <cellStyle name="Output 69" xfId="25024"/>
    <cellStyle name="Output 69 2" xfId="25025"/>
    <cellStyle name="Output 69 3" xfId="25026"/>
    <cellStyle name="Output 69 4" xfId="25027"/>
    <cellStyle name="Output 69 5" xfId="25028"/>
    <cellStyle name="Output 69 6" xfId="25029"/>
    <cellStyle name="Output 69 7" xfId="25030"/>
    <cellStyle name="Output 69 8" xfId="25031"/>
    <cellStyle name="Output 69 9" xfId="25032"/>
    <cellStyle name="Output 7" xfId="25033"/>
    <cellStyle name="Output 7 10" xfId="25034"/>
    <cellStyle name="Output 7 11" xfId="25035"/>
    <cellStyle name="Output 7 12" xfId="25036"/>
    <cellStyle name="Output 7 13" xfId="25037"/>
    <cellStyle name="Output 7 14" xfId="25038"/>
    <cellStyle name="Output 7 15" xfId="25039"/>
    <cellStyle name="Output 7 2" xfId="25040"/>
    <cellStyle name="Output 7 2 2" xfId="25041"/>
    <cellStyle name="Output 7 2 2 2" xfId="25042"/>
    <cellStyle name="Output 7 2 2 3" xfId="25043"/>
    <cellStyle name="Output 7 2 2 4" xfId="25044"/>
    <cellStyle name="Output 7 2 2 5" xfId="25045"/>
    <cellStyle name="Output 7 2 2 6" xfId="25046"/>
    <cellStyle name="Output 7 2 2 7" xfId="25047"/>
    <cellStyle name="Output 7 2 3" xfId="25048"/>
    <cellStyle name="Output 7 2 4" xfId="25049"/>
    <cellStyle name="Output 7 2 5" xfId="25050"/>
    <cellStyle name="Output 7 2 6" xfId="25051"/>
    <cellStyle name="Output 7 2 7" xfId="25052"/>
    <cellStyle name="Output 7 3" xfId="25053"/>
    <cellStyle name="Output 7 3 2" xfId="25054"/>
    <cellStyle name="Output 7 3 2 2" xfId="25055"/>
    <cellStyle name="Output 7 3 2 3" xfId="25056"/>
    <cellStyle name="Output 7 3 2 4" xfId="25057"/>
    <cellStyle name="Output 7 3 2 5" xfId="25058"/>
    <cellStyle name="Output 7 3 2 6" xfId="25059"/>
    <cellStyle name="Output 7 3 2 7" xfId="25060"/>
    <cellStyle name="Output 7 3 3" xfId="25061"/>
    <cellStyle name="Output 7 3 4" xfId="25062"/>
    <cellStyle name="Output 7 3 5" xfId="25063"/>
    <cellStyle name="Output 7 3 6" xfId="25064"/>
    <cellStyle name="Output 7 3 7" xfId="25065"/>
    <cellStyle name="Output 7 4" xfId="25066"/>
    <cellStyle name="Output 7 4 2" xfId="25067"/>
    <cellStyle name="Output 7 4 2 2" xfId="25068"/>
    <cellStyle name="Output 7 4 2 3" xfId="25069"/>
    <cellStyle name="Output 7 4 2 4" xfId="25070"/>
    <cellStyle name="Output 7 4 2 5" xfId="25071"/>
    <cellStyle name="Output 7 4 2 6" xfId="25072"/>
    <cellStyle name="Output 7 4 2 7" xfId="25073"/>
    <cellStyle name="Output 7 4 3" xfId="25074"/>
    <cellStyle name="Output 7 4 4" xfId="25075"/>
    <cellStyle name="Output 7 4 5" xfId="25076"/>
    <cellStyle name="Output 7 4 6" xfId="25077"/>
    <cellStyle name="Output 7 4 7" xfId="25078"/>
    <cellStyle name="Output 7 5" xfId="25079"/>
    <cellStyle name="Output 7 5 2" xfId="25080"/>
    <cellStyle name="Output 7 5 2 2" xfId="25081"/>
    <cellStyle name="Output 7 5 2 3" xfId="25082"/>
    <cellStyle name="Output 7 5 2 4" xfId="25083"/>
    <cellStyle name="Output 7 5 2 5" xfId="25084"/>
    <cellStyle name="Output 7 5 2 6" xfId="25085"/>
    <cellStyle name="Output 7 5 2 7" xfId="25086"/>
    <cellStyle name="Output 7 5 3" xfId="25087"/>
    <cellStyle name="Output 7 5 4" xfId="25088"/>
    <cellStyle name="Output 7 5 5" xfId="25089"/>
    <cellStyle name="Output 7 5 6" xfId="25090"/>
    <cellStyle name="Output 7 5 7" xfId="25091"/>
    <cellStyle name="Output 7 6" xfId="25092"/>
    <cellStyle name="Output 7 6 2" xfId="25093"/>
    <cellStyle name="Output 7 6 2 2" xfId="25094"/>
    <cellStyle name="Output 7 6 2 3" xfId="25095"/>
    <cellStyle name="Output 7 6 2 4" xfId="25096"/>
    <cellStyle name="Output 7 6 2 5" xfId="25097"/>
    <cellStyle name="Output 7 6 2 6" xfId="25098"/>
    <cellStyle name="Output 7 6 2 7" xfId="25099"/>
    <cellStyle name="Output 7 6 3" xfId="25100"/>
    <cellStyle name="Output 7 6 4" xfId="25101"/>
    <cellStyle name="Output 7 6 5" xfId="25102"/>
    <cellStyle name="Output 7 6 6" xfId="25103"/>
    <cellStyle name="Output 7 6 7" xfId="25104"/>
    <cellStyle name="Output 7 7" xfId="25105"/>
    <cellStyle name="Output 7 7 2" xfId="25106"/>
    <cellStyle name="Output 7 7 2 2" xfId="25107"/>
    <cellStyle name="Output 7 7 2 3" xfId="25108"/>
    <cellStyle name="Output 7 7 2 4" xfId="25109"/>
    <cellStyle name="Output 7 7 2 5" xfId="25110"/>
    <cellStyle name="Output 7 7 2 6" xfId="25111"/>
    <cellStyle name="Output 7 7 2 7" xfId="25112"/>
    <cellStyle name="Output 7 7 3" xfId="25113"/>
    <cellStyle name="Output 7 7 4" xfId="25114"/>
    <cellStyle name="Output 7 7 5" xfId="25115"/>
    <cellStyle name="Output 7 7 6" xfId="25116"/>
    <cellStyle name="Output 7 7 7" xfId="25117"/>
    <cellStyle name="Output 7 8" xfId="25118"/>
    <cellStyle name="Output 7 8 2" xfId="25119"/>
    <cellStyle name="Output 7 8 3" xfId="25120"/>
    <cellStyle name="Output 7 8 4" xfId="25121"/>
    <cellStyle name="Output 7 8 5" xfId="25122"/>
    <cellStyle name="Output 7 8 6" xfId="25123"/>
    <cellStyle name="Output 7 8 7" xfId="25124"/>
    <cellStyle name="Output 7 9" xfId="25125"/>
    <cellStyle name="Output 70" xfId="25126"/>
    <cellStyle name="Output 70 2" xfId="25127"/>
    <cellStyle name="Output 70 3" xfId="25128"/>
    <cellStyle name="Output 70 4" xfId="25129"/>
    <cellStyle name="Output 70 5" xfId="25130"/>
    <cellStyle name="Output 70 6" xfId="25131"/>
    <cellStyle name="Output 70 7" xfId="25132"/>
    <cellStyle name="Output 70 8" xfId="25133"/>
    <cellStyle name="Output 70 9" xfId="25134"/>
    <cellStyle name="Output 71" xfId="25135"/>
    <cellStyle name="Output 71 2" xfId="25136"/>
    <cellStyle name="Output 71 3" xfId="25137"/>
    <cellStyle name="Output 71 4" xfId="25138"/>
    <cellStyle name="Output 71 5" xfId="25139"/>
    <cellStyle name="Output 71 6" xfId="25140"/>
    <cellStyle name="Output 71 7" xfId="25141"/>
    <cellStyle name="Output 71 8" xfId="25142"/>
    <cellStyle name="Output 71 9" xfId="25143"/>
    <cellStyle name="Output 72" xfId="25144"/>
    <cellStyle name="Output 8" xfId="25145"/>
    <cellStyle name="Output 8 10" xfId="25146"/>
    <cellStyle name="Output 8 11" xfId="25147"/>
    <cellStyle name="Output 8 12" xfId="25148"/>
    <cellStyle name="Output 8 13" xfId="25149"/>
    <cellStyle name="Output 8 14" xfId="25150"/>
    <cellStyle name="Output 8 15" xfId="25151"/>
    <cellStyle name="Output 8 2" xfId="25152"/>
    <cellStyle name="Output 8 2 2" xfId="25153"/>
    <cellStyle name="Output 8 2 2 2" xfId="25154"/>
    <cellStyle name="Output 8 2 2 3" xfId="25155"/>
    <cellStyle name="Output 8 2 2 4" xfId="25156"/>
    <cellStyle name="Output 8 2 2 5" xfId="25157"/>
    <cellStyle name="Output 8 2 2 6" xfId="25158"/>
    <cellStyle name="Output 8 2 2 7" xfId="25159"/>
    <cellStyle name="Output 8 2 3" xfId="25160"/>
    <cellStyle name="Output 8 2 4" xfId="25161"/>
    <cellStyle name="Output 8 2 5" xfId="25162"/>
    <cellStyle name="Output 8 2 6" xfId="25163"/>
    <cellStyle name="Output 8 2 7" xfId="25164"/>
    <cellStyle name="Output 8 3" xfId="25165"/>
    <cellStyle name="Output 8 3 2" xfId="25166"/>
    <cellStyle name="Output 8 3 2 2" xfId="25167"/>
    <cellStyle name="Output 8 3 2 3" xfId="25168"/>
    <cellStyle name="Output 8 3 2 4" xfId="25169"/>
    <cellStyle name="Output 8 3 2 5" xfId="25170"/>
    <cellStyle name="Output 8 3 2 6" xfId="25171"/>
    <cellStyle name="Output 8 3 2 7" xfId="25172"/>
    <cellStyle name="Output 8 3 3" xfId="25173"/>
    <cellStyle name="Output 8 3 4" xfId="25174"/>
    <cellStyle name="Output 8 3 5" xfId="25175"/>
    <cellStyle name="Output 8 3 6" xfId="25176"/>
    <cellStyle name="Output 8 3 7" xfId="25177"/>
    <cellStyle name="Output 8 4" xfId="25178"/>
    <cellStyle name="Output 8 4 2" xfId="25179"/>
    <cellStyle name="Output 8 4 2 2" xfId="25180"/>
    <cellStyle name="Output 8 4 2 3" xfId="25181"/>
    <cellStyle name="Output 8 4 2 4" xfId="25182"/>
    <cellStyle name="Output 8 4 2 5" xfId="25183"/>
    <cellStyle name="Output 8 4 2 6" xfId="25184"/>
    <cellStyle name="Output 8 4 2 7" xfId="25185"/>
    <cellStyle name="Output 8 4 3" xfId="25186"/>
    <cellStyle name="Output 8 4 4" xfId="25187"/>
    <cellStyle name="Output 8 4 5" xfId="25188"/>
    <cellStyle name="Output 8 4 6" xfId="25189"/>
    <cellStyle name="Output 8 4 7" xfId="25190"/>
    <cellStyle name="Output 8 5" xfId="25191"/>
    <cellStyle name="Output 8 5 2" xfId="25192"/>
    <cellStyle name="Output 8 5 2 2" xfId="25193"/>
    <cellStyle name="Output 8 5 2 3" xfId="25194"/>
    <cellStyle name="Output 8 5 2 4" xfId="25195"/>
    <cellStyle name="Output 8 5 2 5" xfId="25196"/>
    <cellStyle name="Output 8 5 2 6" xfId="25197"/>
    <cellStyle name="Output 8 5 2 7" xfId="25198"/>
    <cellStyle name="Output 8 5 3" xfId="25199"/>
    <cellStyle name="Output 8 5 4" xfId="25200"/>
    <cellStyle name="Output 8 5 5" xfId="25201"/>
    <cellStyle name="Output 8 5 6" xfId="25202"/>
    <cellStyle name="Output 8 5 7" xfId="25203"/>
    <cellStyle name="Output 8 6" xfId="25204"/>
    <cellStyle name="Output 8 6 2" xfId="25205"/>
    <cellStyle name="Output 8 6 2 2" xfId="25206"/>
    <cellStyle name="Output 8 6 2 3" xfId="25207"/>
    <cellStyle name="Output 8 6 2 4" xfId="25208"/>
    <cellStyle name="Output 8 6 2 5" xfId="25209"/>
    <cellStyle name="Output 8 6 2 6" xfId="25210"/>
    <cellStyle name="Output 8 6 2 7" xfId="25211"/>
    <cellStyle name="Output 8 6 3" xfId="25212"/>
    <cellStyle name="Output 8 6 4" xfId="25213"/>
    <cellStyle name="Output 8 6 5" xfId="25214"/>
    <cellStyle name="Output 8 6 6" xfId="25215"/>
    <cellStyle name="Output 8 6 7" xfId="25216"/>
    <cellStyle name="Output 8 7" xfId="25217"/>
    <cellStyle name="Output 8 7 2" xfId="25218"/>
    <cellStyle name="Output 8 7 2 2" xfId="25219"/>
    <cellStyle name="Output 8 7 2 3" xfId="25220"/>
    <cellStyle name="Output 8 7 2 4" xfId="25221"/>
    <cellStyle name="Output 8 7 2 5" xfId="25222"/>
    <cellStyle name="Output 8 7 2 6" xfId="25223"/>
    <cellStyle name="Output 8 7 2 7" xfId="25224"/>
    <cellStyle name="Output 8 7 3" xfId="25225"/>
    <cellStyle name="Output 8 7 4" xfId="25226"/>
    <cellStyle name="Output 8 7 5" xfId="25227"/>
    <cellStyle name="Output 8 7 6" xfId="25228"/>
    <cellStyle name="Output 8 7 7" xfId="25229"/>
    <cellStyle name="Output 8 8" xfId="25230"/>
    <cellStyle name="Output 8 8 2" xfId="25231"/>
    <cellStyle name="Output 8 8 3" xfId="25232"/>
    <cellStyle name="Output 8 8 4" xfId="25233"/>
    <cellStyle name="Output 8 8 5" xfId="25234"/>
    <cellStyle name="Output 8 8 6" xfId="25235"/>
    <cellStyle name="Output 8 8 7" xfId="25236"/>
    <cellStyle name="Output 8 9" xfId="25237"/>
    <cellStyle name="Output 9" xfId="25238"/>
    <cellStyle name="Output 9 10" xfId="25239"/>
    <cellStyle name="Output 9 11" xfId="25240"/>
    <cellStyle name="Output 9 12" xfId="25241"/>
    <cellStyle name="Output 9 13" xfId="25242"/>
    <cellStyle name="Output 9 14" xfId="25243"/>
    <cellStyle name="Output 9 15" xfId="25244"/>
    <cellStyle name="Output 9 2" xfId="25245"/>
    <cellStyle name="Output 9 2 2" xfId="25246"/>
    <cellStyle name="Output 9 2 3" xfId="25247"/>
    <cellStyle name="Output 9 2 4" xfId="25248"/>
    <cellStyle name="Output 9 2 5" xfId="25249"/>
    <cellStyle name="Output 9 2 6" xfId="25250"/>
    <cellStyle name="Output 9 2 7" xfId="25251"/>
    <cellStyle name="Output 9 3" xfId="25252"/>
    <cellStyle name="Output 9 4" xfId="25253"/>
    <cellStyle name="Output 9 5" xfId="25254"/>
    <cellStyle name="Output 9 6" xfId="25255"/>
    <cellStyle name="Output 9 7" xfId="25256"/>
    <cellStyle name="Output 9 8" xfId="25257"/>
    <cellStyle name="Output 9 9" xfId="25258"/>
    <cellStyle name="Overskrift" xfId="33"/>
    <cellStyle name="Overskrift 2" xfId="25260"/>
    <cellStyle name="Overskrift 3" xfId="25259"/>
    <cellStyle name="Percent" xfId="1" builtinId="5"/>
    <cellStyle name="Percent %" xfId="34"/>
    <cellStyle name="Percent % 2" xfId="25262"/>
    <cellStyle name="Percent % 3" xfId="25261"/>
    <cellStyle name="Percent [0]" xfId="91"/>
    <cellStyle name="Percent [0] 10" xfId="25264"/>
    <cellStyle name="Percent [0] 11" xfId="25265"/>
    <cellStyle name="Percent [0] 12" xfId="25266"/>
    <cellStyle name="Percent [0] 13" xfId="25267"/>
    <cellStyle name="Percent [0] 14" xfId="25268"/>
    <cellStyle name="Percent [0] 15" xfId="25269"/>
    <cellStyle name="Percent [0] 16" xfId="25270"/>
    <cellStyle name="Percent [0] 17" xfId="25271"/>
    <cellStyle name="Percent [0] 18" xfId="25272"/>
    <cellStyle name="Percent [0] 19" xfId="25273"/>
    <cellStyle name="Percent [0] 2" xfId="25274"/>
    <cellStyle name="Percent [0] 20" xfId="25275"/>
    <cellStyle name="Percent [0] 21" xfId="25276"/>
    <cellStyle name="Percent [0] 22" xfId="25277"/>
    <cellStyle name="Percent [0] 23" xfId="25278"/>
    <cellStyle name="Percent [0] 23 2" xfId="25279"/>
    <cellStyle name="Percent [0] 23 3" xfId="25280"/>
    <cellStyle name="Percent [0] 23 4" xfId="25281"/>
    <cellStyle name="Percent [0] 23 5" xfId="25282"/>
    <cellStyle name="Percent [0] 23 6" xfId="25283"/>
    <cellStyle name="Percent [0] 23 7" xfId="25284"/>
    <cellStyle name="Percent [0] 24" xfId="25285"/>
    <cellStyle name="Percent [0] 24 2" xfId="25286"/>
    <cellStyle name="Percent [0] 24 3" xfId="25287"/>
    <cellStyle name="Percent [0] 24 4" xfId="25288"/>
    <cellStyle name="Percent [0] 24 5" xfId="25289"/>
    <cellStyle name="Percent [0] 24 6" xfId="25290"/>
    <cellStyle name="Percent [0] 24 7" xfId="25291"/>
    <cellStyle name="Percent [0] 25" xfId="25292"/>
    <cellStyle name="Percent [0] 25 2" xfId="25293"/>
    <cellStyle name="Percent [0] 25 3" xfId="25294"/>
    <cellStyle name="Percent [0] 25 4" xfId="25295"/>
    <cellStyle name="Percent [0] 25 5" xfId="25296"/>
    <cellStyle name="Percent [0] 25 6" xfId="25297"/>
    <cellStyle name="Percent [0] 25 7" xfId="25298"/>
    <cellStyle name="Percent [0] 26" xfId="25299"/>
    <cellStyle name="Percent [0] 26 2" xfId="25300"/>
    <cellStyle name="Percent [0] 26 3" xfId="25301"/>
    <cellStyle name="Percent [0] 26 4" xfId="25302"/>
    <cellStyle name="Percent [0] 26 5" xfId="25303"/>
    <cellStyle name="Percent [0] 26 6" xfId="25304"/>
    <cellStyle name="Percent [0] 26 7" xfId="25305"/>
    <cellStyle name="Percent [0] 27" xfId="25306"/>
    <cellStyle name="Percent [0] 27 2" xfId="25307"/>
    <cellStyle name="Percent [0] 27 3" xfId="25308"/>
    <cellStyle name="Percent [0] 27 4" xfId="25309"/>
    <cellStyle name="Percent [0] 27 5" xfId="25310"/>
    <cellStyle name="Percent [0] 27 6" xfId="25311"/>
    <cellStyle name="Percent [0] 27 7" xfId="25312"/>
    <cellStyle name="Percent [0] 28" xfId="25313"/>
    <cellStyle name="Percent [0] 28 2" xfId="25314"/>
    <cellStyle name="Percent [0] 28 3" xfId="25315"/>
    <cellStyle name="Percent [0] 28 4" xfId="25316"/>
    <cellStyle name="Percent [0] 28 5" xfId="25317"/>
    <cellStyle name="Percent [0] 28 6" xfId="25318"/>
    <cellStyle name="Percent [0] 28 7" xfId="25319"/>
    <cellStyle name="Percent [0] 29" xfId="25320"/>
    <cellStyle name="Percent [0] 3" xfId="25321"/>
    <cellStyle name="Percent [0] 30" xfId="25322"/>
    <cellStyle name="Percent [0] 31" xfId="25323"/>
    <cellStyle name="Percent [0] 32" xfId="25324"/>
    <cellStyle name="Percent [0] 33" xfId="25325"/>
    <cellStyle name="Percent [0] 34" xfId="25326"/>
    <cellStyle name="Percent [0] 35" xfId="25327"/>
    <cellStyle name="Percent [0] 36" xfId="25328"/>
    <cellStyle name="Percent [0] 37" xfId="25329"/>
    <cellStyle name="Percent [0] 38" xfId="25330"/>
    <cellStyle name="Percent [0] 39" xfId="25331"/>
    <cellStyle name="Percent [0] 4" xfId="25332"/>
    <cellStyle name="Percent [0] 40" xfId="25333"/>
    <cellStyle name="Percent [0] 41" xfId="25334"/>
    <cellStyle name="Percent [0] 42" xfId="25335"/>
    <cellStyle name="Percent [0] 43" xfId="25336"/>
    <cellStyle name="Percent [0] 44" xfId="25337"/>
    <cellStyle name="Percent [0] 45" xfId="25338"/>
    <cellStyle name="Percent [0] 46" xfId="25339"/>
    <cellStyle name="Percent [0] 47" xfId="25340"/>
    <cellStyle name="Percent [0] 48" xfId="25341"/>
    <cellStyle name="Percent [0] 49" xfId="25342"/>
    <cellStyle name="Percent [0] 5" xfId="25343"/>
    <cellStyle name="Percent [0] 50" xfId="25344"/>
    <cellStyle name="Percent [0] 51" xfId="25263"/>
    <cellStyle name="Percent [0] 6" xfId="25345"/>
    <cellStyle name="Percent [0] 7" xfId="25346"/>
    <cellStyle name="Percent [0] 8" xfId="25347"/>
    <cellStyle name="Percent [0] 9" xfId="25348"/>
    <cellStyle name="Percent [00]" xfId="92"/>
    <cellStyle name="Percent [00] 2" xfId="93"/>
    <cellStyle name="Percent [00] 2 2" xfId="25350"/>
    <cellStyle name="Percent [00] 3" xfId="25351"/>
    <cellStyle name="Percent [00] 4" xfId="25352"/>
    <cellStyle name="Percent [00] 5" xfId="25353"/>
    <cellStyle name="Percent [00] 6" xfId="25354"/>
    <cellStyle name="Percent [00] 7" xfId="25355"/>
    <cellStyle name="Percent [00] 8" xfId="25349"/>
    <cellStyle name="Percent 2" xfId="94"/>
    <cellStyle name="Percent 2 2" xfId="25356"/>
    <cellStyle name="Percent 2 2 2" xfId="30620"/>
    <cellStyle name="Percent 2 3" xfId="30619"/>
    <cellStyle name="Percent 3" xfId="95"/>
    <cellStyle name="Percent 4" xfId="96"/>
    <cellStyle name="Percent 5" xfId="97"/>
    <cellStyle name="Percent 6" xfId="98"/>
    <cellStyle name="Percent 7" xfId="99"/>
    <cellStyle name="Percent 8" xfId="30618"/>
    <cellStyle name="PrePop Currency (0)" xfId="100"/>
    <cellStyle name="PrePop Currency (0) 10" xfId="25358"/>
    <cellStyle name="PrePop Currency (0) 11" xfId="25359"/>
    <cellStyle name="PrePop Currency (0) 12" xfId="25360"/>
    <cellStyle name="PrePop Currency (0) 13" xfId="25361"/>
    <cellStyle name="PrePop Currency (0) 14" xfId="25362"/>
    <cellStyle name="PrePop Currency (0) 15" xfId="25363"/>
    <cellStyle name="PrePop Currency (0) 16" xfId="25364"/>
    <cellStyle name="PrePop Currency (0) 17" xfId="25365"/>
    <cellStyle name="PrePop Currency (0) 18" xfId="25366"/>
    <cellStyle name="PrePop Currency (0) 19" xfId="25367"/>
    <cellStyle name="PrePop Currency (0) 2" xfId="25368"/>
    <cellStyle name="PrePop Currency (0) 20" xfId="25369"/>
    <cellStyle name="PrePop Currency (0) 21" xfId="25370"/>
    <cellStyle name="PrePop Currency (0) 22" xfId="25371"/>
    <cellStyle name="PrePop Currency (0) 23" xfId="25372"/>
    <cellStyle name="PrePop Currency (0) 23 2" xfId="25373"/>
    <cellStyle name="PrePop Currency (0) 23 3" xfId="25374"/>
    <cellStyle name="PrePop Currency (0) 23 4" xfId="25375"/>
    <cellStyle name="PrePop Currency (0) 23 5" xfId="25376"/>
    <cellStyle name="PrePop Currency (0) 23 6" xfId="25377"/>
    <cellStyle name="PrePop Currency (0) 23 7" xfId="25378"/>
    <cellStyle name="PrePop Currency (0) 24" xfId="25379"/>
    <cellStyle name="PrePop Currency (0) 24 2" xfId="25380"/>
    <cellStyle name="PrePop Currency (0) 24 3" xfId="25381"/>
    <cellStyle name="PrePop Currency (0) 24 4" xfId="25382"/>
    <cellStyle name="PrePop Currency (0) 24 5" xfId="25383"/>
    <cellStyle name="PrePop Currency (0) 24 6" xfId="25384"/>
    <cellStyle name="PrePop Currency (0) 24 7" xfId="25385"/>
    <cellStyle name="PrePop Currency (0) 25" xfId="25386"/>
    <cellStyle name="PrePop Currency (0) 25 2" xfId="25387"/>
    <cellStyle name="PrePop Currency (0) 25 3" xfId="25388"/>
    <cellStyle name="PrePop Currency (0) 25 4" xfId="25389"/>
    <cellStyle name="PrePop Currency (0) 25 5" xfId="25390"/>
    <cellStyle name="PrePop Currency (0) 25 6" xfId="25391"/>
    <cellStyle name="PrePop Currency (0) 25 7" xfId="25392"/>
    <cellStyle name="PrePop Currency (0) 26" xfId="25393"/>
    <cellStyle name="PrePop Currency (0) 26 2" xfId="25394"/>
    <cellStyle name="PrePop Currency (0) 26 3" xfId="25395"/>
    <cellStyle name="PrePop Currency (0) 26 4" xfId="25396"/>
    <cellStyle name="PrePop Currency (0) 26 5" xfId="25397"/>
    <cellStyle name="PrePop Currency (0) 26 6" xfId="25398"/>
    <cellStyle name="PrePop Currency (0) 26 7" xfId="25399"/>
    <cellStyle name="PrePop Currency (0) 27" xfId="25400"/>
    <cellStyle name="PrePop Currency (0) 27 2" xfId="25401"/>
    <cellStyle name="PrePop Currency (0) 27 3" xfId="25402"/>
    <cellStyle name="PrePop Currency (0) 27 4" xfId="25403"/>
    <cellStyle name="PrePop Currency (0) 27 5" xfId="25404"/>
    <cellStyle name="PrePop Currency (0) 27 6" xfId="25405"/>
    <cellStyle name="PrePop Currency (0) 27 7" xfId="25406"/>
    <cellStyle name="PrePop Currency (0) 28" xfId="25407"/>
    <cellStyle name="PrePop Currency (0) 28 2" xfId="25408"/>
    <cellStyle name="PrePop Currency (0) 28 3" xfId="25409"/>
    <cellStyle name="PrePop Currency (0) 28 4" xfId="25410"/>
    <cellStyle name="PrePop Currency (0) 28 5" xfId="25411"/>
    <cellStyle name="PrePop Currency (0) 28 6" xfId="25412"/>
    <cellStyle name="PrePop Currency (0) 28 7" xfId="25413"/>
    <cellStyle name="PrePop Currency (0) 29" xfId="25414"/>
    <cellStyle name="PrePop Currency (0) 3" xfId="25415"/>
    <cellStyle name="PrePop Currency (0) 30" xfId="25416"/>
    <cellStyle name="PrePop Currency (0) 31" xfId="25417"/>
    <cellStyle name="PrePop Currency (0) 32" xfId="25418"/>
    <cellStyle name="PrePop Currency (0) 33" xfId="25419"/>
    <cellStyle name="PrePop Currency (0) 34" xfId="25420"/>
    <cellStyle name="PrePop Currency (0) 35" xfId="25421"/>
    <cellStyle name="PrePop Currency (0) 36" xfId="25422"/>
    <cellStyle name="PrePop Currency (0) 37" xfId="25423"/>
    <cellStyle name="PrePop Currency (0) 38" xfId="25424"/>
    <cellStyle name="PrePop Currency (0) 39" xfId="25425"/>
    <cellStyle name="PrePop Currency (0) 4" xfId="25426"/>
    <cellStyle name="PrePop Currency (0) 40" xfId="25427"/>
    <cellStyle name="PrePop Currency (0) 41" xfId="25428"/>
    <cellStyle name="PrePop Currency (0) 42" xfId="25429"/>
    <cellStyle name="PrePop Currency (0) 43" xfId="25430"/>
    <cellStyle name="PrePop Currency (0) 44" xfId="25431"/>
    <cellStyle name="PrePop Currency (0) 45" xfId="25432"/>
    <cellStyle name="PrePop Currency (0) 46" xfId="25433"/>
    <cellStyle name="PrePop Currency (0) 47" xfId="25434"/>
    <cellStyle name="PrePop Currency (0) 48" xfId="25435"/>
    <cellStyle name="PrePop Currency (0) 49" xfId="25436"/>
    <cellStyle name="PrePop Currency (0) 5" xfId="25437"/>
    <cellStyle name="PrePop Currency (0) 50" xfId="25438"/>
    <cellStyle name="PrePop Currency (0) 51" xfId="25357"/>
    <cellStyle name="PrePop Currency (0) 6" xfId="25439"/>
    <cellStyle name="PrePop Currency (0) 7" xfId="25440"/>
    <cellStyle name="PrePop Currency (0) 8" xfId="25441"/>
    <cellStyle name="PrePop Currency (0) 9" xfId="25442"/>
    <cellStyle name="PrePop Currency (2)" xfId="101"/>
    <cellStyle name="PrePop Currency (2) 10" xfId="25444"/>
    <cellStyle name="PrePop Currency (2) 11" xfId="25445"/>
    <cellStyle name="PrePop Currency (2) 12" xfId="25446"/>
    <cellStyle name="PrePop Currency (2) 13" xfId="25447"/>
    <cellStyle name="PrePop Currency (2) 14" xfId="25448"/>
    <cellStyle name="PrePop Currency (2) 15" xfId="25449"/>
    <cellStyle name="PrePop Currency (2) 16" xfId="25450"/>
    <cellStyle name="PrePop Currency (2) 17" xfId="25451"/>
    <cellStyle name="PrePop Currency (2) 18" xfId="25452"/>
    <cellStyle name="PrePop Currency (2) 19" xfId="25453"/>
    <cellStyle name="PrePop Currency (2) 2" xfId="25454"/>
    <cellStyle name="PrePop Currency (2) 20" xfId="25455"/>
    <cellStyle name="PrePop Currency (2) 21" xfId="25456"/>
    <cellStyle name="PrePop Currency (2) 22" xfId="25457"/>
    <cellStyle name="PrePop Currency (2) 23" xfId="25458"/>
    <cellStyle name="PrePop Currency (2) 23 2" xfId="25459"/>
    <cellStyle name="PrePop Currency (2) 23 3" xfId="25460"/>
    <cellStyle name="PrePop Currency (2) 23 4" xfId="25461"/>
    <cellStyle name="PrePop Currency (2) 23 5" xfId="25462"/>
    <cellStyle name="PrePop Currency (2) 23 6" xfId="25463"/>
    <cellStyle name="PrePop Currency (2) 23 7" xfId="25464"/>
    <cellStyle name="PrePop Currency (2) 24" xfId="25465"/>
    <cellStyle name="PrePop Currency (2) 24 2" xfId="25466"/>
    <cellStyle name="PrePop Currency (2) 24 3" xfId="25467"/>
    <cellStyle name="PrePop Currency (2) 24 4" xfId="25468"/>
    <cellStyle name="PrePop Currency (2) 24 5" xfId="25469"/>
    <cellStyle name="PrePop Currency (2) 24 6" xfId="25470"/>
    <cellStyle name="PrePop Currency (2) 24 7" xfId="25471"/>
    <cellStyle name="PrePop Currency (2) 25" xfId="25472"/>
    <cellStyle name="PrePop Currency (2) 25 2" xfId="25473"/>
    <cellStyle name="PrePop Currency (2) 25 3" xfId="25474"/>
    <cellStyle name="PrePop Currency (2) 25 4" xfId="25475"/>
    <cellStyle name="PrePop Currency (2) 25 5" xfId="25476"/>
    <cellStyle name="PrePop Currency (2) 25 6" xfId="25477"/>
    <cellStyle name="PrePop Currency (2) 25 7" xfId="25478"/>
    <cellStyle name="PrePop Currency (2) 26" xfId="25479"/>
    <cellStyle name="PrePop Currency (2) 26 2" xfId="25480"/>
    <cellStyle name="PrePop Currency (2) 26 3" xfId="25481"/>
    <cellStyle name="PrePop Currency (2) 26 4" xfId="25482"/>
    <cellStyle name="PrePop Currency (2) 26 5" xfId="25483"/>
    <cellStyle name="PrePop Currency (2) 26 6" xfId="25484"/>
    <cellStyle name="PrePop Currency (2) 26 7" xfId="25485"/>
    <cellStyle name="PrePop Currency (2) 27" xfId="25486"/>
    <cellStyle name="PrePop Currency (2) 27 2" xfId="25487"/>
    <cellStyle name="PrePop Currency (2) 27 3" xfId="25488"/>
    <cellStyle name="PrePop Currency (2) 27 4" xfId="25489"/>
    <cellStyle name="PrePop Currency (2) 27 5" xfId="25490"/>
    <cellStyle name="PrePop Currency (2) 27 6" xfId="25491"/>
    <cellStyle name="PrePop Currency (2) 27 7" xfId="25492"/>
    <cellStyle name="PrePop Currency (2) 28" xfId="25493"/>
    <cellStyle name="PrePop Currency (2) 28 2" xfId="25494"/>
    <cellStyle name="PrePop Currency (2) 28 3" xfId="25495"/>
    <cellStyle name="PrePop Currency (2) 28 4" xfId="25496"/>
    <cellStyle name="PrePop Currency (2) 28 5" xfId="25497"/>
    <cellStyle name="PrePop Currency (2) 28 6" xfId="25498"/>
    <cellStyle name="PrePop Currency (2) 28 7" xfId="25499"/>
    <cellStyle name="PrePop Currency (2) 29" xfId="25500"/>
    <cellStyle name="PrePop Currency (2) 3" xfId="25501"/>
    <cellStyle name="PrePop Currency (2) 30" xfId="25502"/>
    <cellStyle name="PrePop Currency (2) 31" xfId="25503"/>
    <cellStyle name="PrePop Currency (2) 32" xfId="25504"/>
    <cellStyle name="PrePop Currency (2) 33" xfId="25505"/>
    <cellStyle name="PrePop Currency (2) 34" xfId="25506"/>
    <cellStyle name="PrePop Currency (2) 35" xfId="25507"/>
    <cellStyle name="PrePop Currency (2) 36" xfId="25508"/>
    <cellStyle name="PrePop Currency (2) 37" xfId="25509"/>
    <cellStyle name="PrePop Currency (2) 38" xfId="25510"/>
    <cellStyle name="PrePop Currency (2) 39" xfId="25511"/>
    <cellStyle name="PrePop Currency (2) 4" xfId="25512"/>
    <cellStyle name="PrePop Currency (2) 40" xfId="25513"/>
    <cellStyle name="PrePop Currency (2) 41" xfId="25514"/>
    <cellStyle name="PrePop Currency (2) 42" xfId="25515"/>
    <cellStyle name="PrePop Currency (2) 43" xfId="25516"/>
    <cellStyle name="PrePop Currency (2) 44" xfId="25517"/>
    <cellStyle name="PrePop Currency (2) 45" xfId="25518"/>
    <cellStyle name="PrePop Currency (2) 46" xfId="25519"/>
    <cellStyle name="PrePop Currency (2) 47" xfId="25520"/>
    <cellStyle name="PrePop Currency (2) 48" xfId="25521"/>
    <cellStyle name="PrePop Currency (2) 49" xfId="25522"/>
    <cellStyle name="PrePop Currency (2) 5" xfId="25523"/>
    <cellStyle name="PrePop Currency (2) 50" xfId="25524"/>
    <cellStyle name="PrePop Currency (2) 51" xfId="25443"/>
    <cellStyle name="PrePop Currency (2) 6" xfId="25525"/>
    <cellStyle name="PrePop Currency (2) 7" xfId="25526"/>
    <cellStyle name="PrePop Currency (2) 8" xfId="25527"/>
    <cellStyle name="PrePop Currency (2) 9" xfId="25528"/>
    <cellStyle name="PrePop Units (0)" xfId="102"/>
    <cellStyle name="PrePop Units (0) 10" xfId="25530"/>
    <cellStyle name="PrePop Units (0) 11" xfId="25531"/>
    <cellStyle name="PrePop Units (0) 12" xfId="25532"/>
    <cellStyle name="PrePop Units (0) 13" xfId="25533"/>
    <cellStyle name="PrePop Units (0) 14" xfId="25534"/>
    <cellStyle name="PrePop Units (0) 15" xfId="25535"/>
    <cellStyle name="PrePop Units (0) 16" xfId="25536"/>
    <cellStyle name="PrePop Units (0) 17" xfId="25537"/>
    <cellStyle name="PrePop Units (0) 18" xfId="25538"/>
    <cellStyle name="PrePop Units (0) 19" xfId="25539"/>
    <cellStyle name="PrePop Units (0) 2" xfId="25540"/>
    <cellStyle name="PrePop Units (0) 20" xfId="25541"/>
    <cellStyle name="PrePop Units (0) 21" xfId="25542"/>
    <cellStyle name="PrePop Units (0) 22" xfId="25543"/>
    <cellStyle name="PrePop Units (0) 23" xfId="25544"/>
    <cellStyle name="PrePop Units (0) 23 2" xfId="25545"/>
    <cellStyle name="PrePop Units (0) 23 3" xfId="25546"/>
    <cellStyle name="PrePop Units (0) 23 4" xfId="25547"/>
    <cellStyle name="PrePop Units (0) 23 5" xfId="25548"/>
    <cellStyle name="PrePop Units (0) 23 6" xfId="25549"/>
    <cellStyle name="PrePop Units (0) 23 7" xfId="25550"/>
    <cellStyle name="PrePop Units (0) 24" xfId="25551"/>
    <cellStyle name="PrePop Units (0) 24 2" xfId="25552"/>
    <cellStyle name="PrePop Units (0) 24 3" xfId="25553"/>
    <cellStyle name="PrePop Units (0) 24 4" xfId="25554"/>
    <cellStyle name="PrePop Units (0) 24 5" xfId="25555"/>
    <cellStyle name="PrePop Units (0) 24 6" xfId="25556"/>
    <cellStyle name="PrePop Units (0) 24 7" xfId="25557"/>
    <cellStyle name="PrePop Units (0) 25" xfId="25558"/>
    <cellStyle name="PrePop Units (0) 25 2" xfId="25559"/>
    <cellStyle name="PrePop Units (0) 25 3" xfId="25560"/>
    <cellStyle name="PrePop Units (0) 25 4" xfId="25561"/>
    <cellStyle name="PrePop Units (0) 25 5" xfId="25562"/>
    <cellStyle name="PrePop Units (0) 25 6" xfId="25563"/>
    <cellStyle name="PrePop Units (0) 25 7" xfId="25564"/>
    <cellStyle name="PrePop Units (0) 26" xfId="25565"/>
    <cellStyle name="PrePop Units (0) 26 2" xfId="25566"/>
    <cellStyle name="PrePop Units (0) 26 3" xfId="25567"/>
    <cellStyle name="PrePop Units (0) 26 4" xfId="25568"/>
    <cellStyle name="PrePop Units (0) 26 5" xfId="25569"/>
    <cellStyle name="PrePop Units (0) 26 6" xfId="25570"/>
    <cellStyle name="PrePop Units (0) 26 7" xfId="25571"/>
    <cellStyle name="PrePop Units (0) 27" xfId="25572"/>
    <cellStyle name="PrePop Units (0) 27 2" xfId="25573"/>
    <cellStyle name="PrePop Units (0) 27 3" xfId="25574"/>
    <cellStyle name="PrePop Units (0) 27 4" xfId="25575"/>
    <cellStyle name="PrePop Units (0) 27 5" xfId="25576"/>
    <cellStyle name="PrePop Units (0) 27 6" xfId="25577"/>
    <cellStyle name="PrePop Units (0) 27 7" xfId="25578"/>
    <cellStyle name="PrePop Units (0) 28" xfId="25579"/>
    <cellStyle name="PrePop Units (0) 28 2" xfId="25580"/>
    <cellStyle name="PrePop Units (0) 28 3" xfId="25581"/>
    <cellStyle name="PrePop Units (0) 28 4" xfId="25582"/>
    <cellStyle name="PrePop Units (0) 28 5" xfId="25583"/>
    <cellStyle name="PrePop Units (0) 28 6" xfId="25584"/>
    <cellStyle name="PrePop Units (0) 28 7" xfId="25585"/>
    <cellStyle name="PrePop Units (0) 29" xfId="25586"/>
    <cellStyle name="PrePop Units (0) 3" xfId="25587"/>
    <cellStyle name="PrePop Units (0) 30" xfId="25588"/>
    <cellStyle name="PrePop Units (0) 31" xfId="25589"/>
    <cellStyle name="PrePop Units (0) 32" xfId="25590"/>
    <cellStyle name="PrePop Units (0) 33" xfId="25591"/>
    <cellStyle name="PrePop Units (0) 34" xfId="25592"/>
    <cellStyle name="PrePop Units (0) 35" xfId="25593"/>
    <cellStyle name="PrePop Units (0) 36" xfId="25594"/>
    <cellStyle name="PrePop Units (0) 37" xfId="25595"/>
    <cellStyle name="PrePop Units (0) 38" xfId="25596"/>
    <cellStyle name="PrePop Units (0) 39" xfId="25597"/>
    <cellStyle name="PrePop Units (0) 4" xfId="25598"/>
    <cellStyle name="PrePop Units (0) 40" xfId="25599"/>
    <cellStyle name="PrePop Units (0) 41" xfId="25600"/>
    <cellStyle name="PrePop Units (0) 42" xfId="25601"/>
    <cellStyle name="PrePop Units (0) 43" xfId="25602"/>
    <cellStyle name="PrePop Units (0) 44" xfId="25603"/>
    <cellStyle name="PrePop Units (0) 45" xfId="25604"/>
    <cellStyle name="PrePop Units (0) 46" xfId="25605"/>
    <cellStyle name="PrePop Units (0) 47" xfId="25606"/>
    <cellStyle name="PrePop Units (0) 48" xfId="25607"/>
    <cellStyle name="PrePop Units (0) 49" xfId="25608"/>
    <cellStyle name="PrePop Units (0) 5" xfId="25609"/>
    <cellStyle name="PrePop Units (0) 50" xfId="25610"/>
    <cellStyle name="PrePop Units (0) 51" xfId="25529"/>
    <cellStyle name="PrePop Units (0) 6" xfId="25611"/>
    <cellStyle name="PrePop Units (0) 7" xfId="25612"/>
    <cellStyle name="PrePop Units (0) 8" xfId="25613"/>
    <cellStyle name="PrePop Units (0) 9" xfId="25614"/>
    <cellStyle name="PrePop Units (1)" xfId="103"/>
    <cellStyle name="PrePop Units (1) 10" xfId="25616"/>
    <cellStyle name="PrePop Units (1) 11" xfId="25617"/>
    <cellStyle name="PrePop Units (1) 12" xfId="25618"/>
    <cellStyle name="PrePop Units (1) 13" xfId="25619"/>
    <cellStyle name="PrePop Units (1) 14" xfId="25620"/>
    <cellStyle name="PrePop Units (1) 15" xfId="25621"/>
    <cellStyle name="PrePop Units (1) 16" xfId="25622"/>
    <cellStyle name="PrePop Units (1) 17" xfId="25623"/>
    <cellStyle name="PrePop Units (1) 18" xfId="25624"/>
    <cellStyle name="PrePop Units (1) 19" xfId="25625"/>
    <cellStyle name="PrePop Units (1) 2" xfId="25626"/>
    <cellStyle name="PrePop Units (1) 20" xfId="25627"/>
    <cellStyle name="PrePop Units (1) 21" xfId="25628"/>
    <cellStyle name="PrePop Units (1) 22" xfId="25629"/>
    <cellStyle name="PrePop Units (1) 23" xfId="25630"/>
    <cellStyle name="PrePop Units (1) 23 2" xfId="25631"/>
    <cellStyle name="PrePop Units (1) 23 3" xfId="25632"/>
    <cellStyle name="PrePop Units (1) 23 4" xfId="25633"/>
    <cellStyle name="PrePop Units (1) 23 5" xfId="25634"/>
    <cellStyle name="PrePop Units (1) 23 6" xfId="25635"/>
    <cellStyle name="PrePop Units (1) 23 7" xfId="25636"/>
    <cellStyle name="PrePop Units (1) 24" xfId="25637"/>
    <cellStyle name="PrePop Units (1) 24 2" xfId="25638"/>
    <cellStyle name="PrePop Units (1) 24 3" xfId="25639"/>
    <cellStyle name="PrePop Units (1) 24 4" xfId="25640"/>
    <cellStyle name="PrePop Units (1) 24 5" xfId="25641"/>
    <cellStyle name="PrePop Units (1) 24 6" xfId="25642"/>
    <cellStyle name="PrePop Units (1) 24 7" xfId="25643"/>
    <cellStyle name="PrePop Units (1) 25" xfId="25644"/>
    <cellStyle name="PrePop Units (1) 25 2" xfId="25645"/>
    <cellStyle name="PrePop Units (1) 25 3" xfId="25646"/>
    <cellStyle name="PrePop Units (1) 25 4" xfId="25647"/>
    <cellStyle name="PrePop Units (1) 25 5" xfId="25648"/>
    <cellStyle name="PrePop Units (1) 25 6" xfId="25649"/>
    <cellStyle name="PrePop Units (1) 25 7" xfId="25650"/>
    <cellStyle name="PrePop Units (1) 26" xfId="25651"/>
    <cellStyle name="PrePop Units (1) 26 2" xfId="25652"/>
    <cellStyle name="PrePop Units (1) 26 3" xfId="25653"/>
    <cellStyle name="PrePop Units (1) 26 4" xfId="25654"/>
    <cellStyle name="PrePop Units (1) 26 5" xfId="25655"/>
    <cellStyle name="PrePop Units (1) 26 6" xfId="25656"/>
    <cellStyle name="PrePop Units (1) 26 7" xfId="25657"/>
    <cellStyle name="PrePop Units (1) 27" xfId="25658"/>
    <cellStyle name="PrePop Units (1) 27 2" xfId="25659"/>
    <cellStyle name="PrePop Units (1) 27 3" xfId="25660"/>
    <cellStyle name="PrePop Units (1) 27 4" xfId="25661"/>
    <cellStyle name="PrePop Units (1) 27 5" xfId="25662"/>
    <cellStyle name="PrePop Units (1) 27 6" xfId="25663"/>
    <cellStyle name="PrePop Units (1) 27 7" xfId="25664"/>
    <cellStyle name="PrePop Units (1) 28" xfId="25665"/>
    <cellStyle name="PrePop Units (1) 28 2" xfId="25666"/>
    <cellStyle name="PrePop Units (1) 28 3" xfId="25667"/>
    <cellStyle name="PrePop Units (1) 28 4" xfId="25668"/>
    <cellStyle name="PrePop Units (1) 28 5" xfId="25669"/>
    <cellStyle name="PrePop Units (1) 28 6" xfId="25670"/>
    <cellStyle name="PrePop Units (1) 28 7" xfId="25671"/>
    <cellStyle name="PrePop Units (1) 29" xfId="25672"/>
    <cellStyle name="PrePop Units (1) 3" xfId="25673"/>
    <cellStyle name="PrePop Units (1) 30" xfId="25674"/>
    <cellStyle name="PrePop Units (1) 31" xfId="25675"/>
    <cellStyle name="PrePop Units (1) 32" xfId="25676"/>
    <cellStyle name="PrePop Units (1) 33" xfId="25677"/>
    <cellStyle name="PrePop Units (1) 34" xfId="25678"/>
    <cellStyle name="PrePop Units (1) 35" xfId="25679"/>
    <cellStyle name="PrePop Units (1) 36" xfId="25680"/>
    <cellStyle name="PrePop Units (1) 37" xfId="25681"/>
    <cellStyle name="PrePop Units (1) 38" xfId="25682"/>
    <cellStyle name="PrePop Units (1) 39" xfId="25683"/>
    <cellStyle name="PrePop Units (1) 4" xfId="25684"/>
    <cellStyle name="PrePop Units (1) 40" xfId="25685"/>
    <cellStyle name="PrePop Units (1) 41" xfId="25686"/>
    <cellStyle name="PrePop Units (1) 42" xfId="25687"/>
    <cellStyle name="PrePop Units (1) 43" xfId="25688"/>
    <cellStyle name="PrePop Units (1) 44" xfId="25689"/>
    <cellStyle name="PrePop Units (1) 45" xfId="25690"/>
    <cellStyle name="PrePop Units (1) 46" xfId="25691"/>
    <cellStyle name="PrePop Units (1) 47" xfId="25692"/>
    <cellStyle name="PrePop Units (1) 48" xfId="25693"/>
    <cellStyle name="PrePop Units (1) 49" xfId="25694"/>
    <cellStyle name="PrePop Units (1) 5" xfId="25695"/>
    <cellStyle name="PrePop Units (1) 50" xfId="25696"/>
    <cellStyle name="PrePop Units (1) 51" xfId="25615"/>
    <cellStyle name="PrePop Units (1) 6" xfId="25697"/>
    <cellStyle name="PrePop Units (1) 7" xfId="25698"/>
    <cellStyle name="PrePop Units (1) 8" xfId="25699"/>
    <cellStyle name="PrePop Units (1) 9" xfId="25700"/>
    <cellStyle name="PrePop Units (2)" xfId="104"/>
    <cellStyle name="PrePop Units (2) 10" xfId="25702"/>
    <cellStyle name="PrePop Units (2) 11" xfId="25703"/>
    <cellStyle name="PrePop Units (2) 12" xfId="25704"/>
    <cellStyle name="PrePop Units (2) 13" xfId="25705"/>
    <cellStyle name="PrePop Units (2) 14" xfId="25706"/>
    <cellStyle name="PrePop Units (2) 15" xfId="25707"/>
    <cellStyle name="PrePop Units (2) 16" xfId="25708"/>
    <cellStyle name="PrePop Units (2) 17" xfId="25709"/>
    <cellStyle name="PrePop Units (2) 18" xfId="25710"/>
    <cellStyle name="PrePop Units (2) 19" xfId="25711"/>
    <cellStyle name="PrePop Units (2) 2" xfId="25712"/>
    <cellStyle name="PrePop Units (2) 20" xfId="25713"/>
    <cellStyle name="PrePop Units (2) 21" xfId="25714"/>
    <cellStyle name="PrePop Units (2) 22" xfId="25715"/>
    <cellStyle name="PrePop Units (2) 23" xfId="25716"/>
    <cellStyle name="PrePop Units (2) 23 2" xfId="25717"/>
    <cellStyle name="PrePop Units (2) 23 3" xfId="25718"/>
    <cellStyle name="PrePop Units (2) 23 4" xfId="25719"/>
    <cellStyle name="PrePop Units (2) 23 5" xfId="25720"/>
    <cellStyle name="PrePop Units (2) 23 6" xfId="25721"/>
    <cellStyle name="PrePop Units (2) 23 7" xfId="25722"/>
    <cellStyle name="PrePop Units (2) 24" xfId="25723"/>
    <cellStyle name="PrePop Units (2) 24 2" xfId="25724"/>
    <cellStyle name="PrePop Units (2) 24 3" xfId="25725"/>
    <cellStyle name="PrePop Units (2) 24 4" xfId="25726"/>
    <cellStyle name="PrePop Units (2) 24 5" xfId="25727"/>
    <cellStyle name="PrePop Units (2) 24 6" xfId="25728"/>
    <cellStyle name="PrePop Units (2) 24 7" xfId="25729"/>
    <cellStyle name="PrePop Units (2) 25" xfId="25730"/>
    <cellStyle name="PrePop Units (2) 25 2" xfId="25731"/>
    <cellStyle name="PrePop Units (2) 25 3" xfId="25732"/>
    <cellStyle name="PrePop Units (2) 25 4" xfId="25733"/>
    <cellStyle name="PrePop Units (2) 25 5" xfId="25734"/>
    <cellStyle name="PrePop Units (2) 25 6" xfId="25735"/>
    <cellStyle name="PrePop Units (2) 25 7" xfId="25736"/>
    <cellStyle name="PrePop Units (2) 26" xfId="25737"/>
    <cellStyle name="PrePop Units (2) 26 2" xfId="25738"/>
    <cellStyle name="PrePop Units (2) 26 3" xfId="25739"/>
    <cellStyle name="PrePop Units (2) 26 4" xfId="25740"/>
    <cellStyle name="PrePop Units (2) 26 5" xfId="25741"/>
    <cellStyle name="PrePop Units (2) 26 6" xfId="25742"/>
    <cellStyle name="PrePop Units (2) 26 7" xfId="25743"/>
    <cellStyle name="PrePop Units (2) 27" xfId="25744"/>
    <cellStyle name="PrePop Units (2) 27 2" xfId="25745"/>
    <cellStyle name="PrePop Units (2) 27 3" xfId="25746"/>
    <cellStyle name="PrePop Units (2) 27 4" xfId="25747"/>
    <cellStyle name="PrePop Units (2) 27 5" xfId="25748"/>
    <cellStyle name="PrePop Units (2) 27 6" xfId="25749"/>
    <cellStyle name="PrePop Units (2) 27 7" xfId="25750"/>
    <cellStyle name="PrePop Units (2) 28" xfId="25751"/>
    <cellStyle name="PrePop Units (2) 28 2" xfId="25752"/>
    <cellStyle name="PrePop Units (2) 28 3" xfId="25753"/>
    <cellStyle name="PrePop Units (2) 28 4" xfId="25754"/>
    <cellStyle name="PrePop Units (2) 28 5" xfId="25755"/>
    <cellStyle name="PrePop Units (2) 28 6" xfId="25756"/>
    <cellStyle name="PrePop Units (2) 28 7" xfId="25757"/>
    <cellStyle name="PrePop Units (2) 29" xfId="25758"/>
    <cellStyle name="PrePop Units (2) 3" xfId="25759"/>
    <cellStyle name="PrePop Units (2) 30" xfId="25760"/>
    <cellStyle name="PrePop Units (2) 31" xfId="25761"/>
    <cellStyle name="PrePop Units (2) 32" xfId="25762"/>
    <cellStyle name="PrePop Units (2) 33" xfId="25763"/>
    <cellStyle name="PrePop Units (2) 34" xfId="25764"/>
    <cellStyle name="PrePop Units (2) 35" xfId="25765"/>
    <cellStyle name="PrePop Units (2) 36" xfId="25766"/>
    <cellStyle name="PrePop Units (2) 37" xfId="25767"/>
    <cellStyle name="PrePop Units (2) 38" xfId="25768"/>
    <cellStyle name="PrePop Units (2) 39" xfId="25769"/>
    <cellStyle name="PrePop Units (2) 4" xfId="25770"/>
    <cellStyle name="PrePop Units (2) 40" xfId="25771"/>
    <cellStyle name="PrePop Units (2) 41" xfId="25772"/>
    <cellStyle name="PrePop Units (2) 42" xfId="25773"/>
    <cellStyle name="PrePop Units (2) 43" xfId="25774"/>
    <cellStyle name="PrePop Units (2) 44" xfId="25775"/>
    <cellStyle name="PrePop Units (2) 45" xfId="25776"/>
    <cellStyle name="PrePop Units (2) 46" xfId="25777"/>
    <cellStyle name="PrePop Units (2) 47" xfId="25778"/>
    <cellStyle name="PrePop Units (2) 48" xfId="25779"/>
    <cellStyle name="PrePop Units (2) 49" xfId="25780"/>
    <cellStyle name="PrePop Units (2) 5" xfId="25781"/>
    <cellStyle name="PrePop Units (2) 50" xfId="25782"/>
    <cellStyle name="PrePop Units (2) 51" xfId="25701"/>
    <cellStyle name="PrePop Units (2) 6" xfId="25783"/>
    <cellStyle name="PrePop Units (2) 7" xfId="25784"/>
    <cellStyle name="PrePop Units (2) 8" xfId="25785"/>
    <cellStyle name="PrePop Units (2) 9" xfId="25786"/>
    <cellStyle name="Procent 2" xfId="30621"/>
    <cellStyle name="Procent 2 2" xfId="30622"/>
    <cellStyle name="Procent 2 2 2" xfId="30623"/>
    <cellStyle name="Procent 2 2 2 2" xfId="30624"/>
    <cellStyle name="Procent 2 3" xfId="30625"/>
    <cellStyle name="Procent 3" xfId="30626"/>
    <cellStyle name="Procent 3 2" xfId="30627"/>
    <cellStyle name="Procent 4" xfId="30628"/>
    <cellStyle name="Samtala" xfId="35"/>
    <cellStyle name="Samtala - lokaniðurst." xfId="36"/>
    <cellStyle name="Samtala - lokaniðurst. 10" xfId="25789"/>
    <cellStyle name="Samtala - lokaniðurst. 11" xfId="25790"/>
    <cellStyle name="Samtala - lokaniðurst. 12" xfId="25791"/>
    <cellStyle name="Samtala - lokaniðurst. 13" xfId="25792"/>
    <cellStyle name="Samtala - lokaniðurst. 14" xfId="25793"/>
    <cellStyle name="Samtala - lokaniðurst. 15" xfId="25794"/>
    <cellStyle name="Samtala - lokaniðurst. 16" xfId="25795"/>
    <cellStyle name="Samtala - lokaniðurst. 17" xfId="25796"/>
    <cellStyle name="Samtala - lokaniðurst. 18" xfId="25797"/>
    <cellStyle name="Samtala - lokaniðurst. 19" xfId="25798"/>
    <cellStyle name="Samtala - lokaniðurst. 2" xfId="105"/>
    <cellStyle name="Samtala - lokaniðurst. 2 2" xfId="25799"/>
    <cellStyle name="Samtala - lokaniðurst. 20" xfId="25800"/>
    <cellStyle name="Samtala - lokaniðurst. 21" xfId="25801"/>
    <cellStyle name="Samtala - lokaniðurst. 22" xfId="25802"/>
    <cellStyle name="Samtala - lokaniðurst. 23" xfId="25803"/>
    <cellStyle name="Samtala - lokaniðurst. 24" xfId="25804"/>
    <cellStyle name="Samtala - lokaniðurst. 25" xfId="25805"/>
    <cellStyle name="Samtala - lokaniðurst. 26" xfId="25806"/>
    <cellStyle name="Samtala - lokaniðurst. 27" xfId="25807"/>
    <cellStyle name="Samtala - lokaniðurst. 28" xfId="25808"/>
    <cellStyle name="Samtala - lokaniðurst. 29" xfId="25809"/>
    <cellStyle name="Samtala - lokaniðurst. 3" xfId="25810"/>
    <cellStyle name="Samtala - lokaniðurst. 30" xfId="25811"/>
    <cellStyle name="Samtala - lokaniðurst. 31" xfId="25812"/>
    <cellStyle name="Samtala - lokaniðurst. 32" xfId="25813"/>
    <cellStyle name="Samtala - lokaniðurst. 33" xfId="25814"/>
    <cellStyle name="Samtala - lokaniðurst. 34" xfId="25815"/>
    <cellStyle name="Samtala - lokaniðurst. 35" xfId="25816"/>
    <cellStyle name="Samtala - lokaniðurst. 36" xfId="25817"/>
    <cellStyle name="Samtala - lokaniðurst. 37" xfId="25818"/>
    <cellStyle name="Samtala - lokaniðurst. 38" xfId="25819"/>
    <cellStyle name="Samtala - lokaniðurst. 39" xfId="25820"/>
    <cellStyle name="Samtala - lokaniðurst. 4" xfId="25821"/>
    <cellStyle name="Samtala - lokaniðurst. 40" xfId="25788"/>
    <cellStyle name="Samtala - lokaniðurst. 5" xfId="25822"/>
    <cellStyle name="Samtala - lokaniðurst. 6" xfId="25823"/>
    <cellStyle name="Samtala - lokaniðurst. 7" xfId="25824"/>
    <cellStyle name="Samtala - lokaniðurst. 8" xfId="25825"/>
    <cellStyle name="Samtala - lokaniðurst. 9" xfId="25826"/>
    <cellStyle name="Samtala - undirstr" xfId="37"/>
    <cellStyle name="Samtala - undirstr 2" xfId="25828"/>
    <cellStyle name="Samtala - undirstr 3" xfId="25829"/>
    <cellStyle name="Samtala - undirstr 4" xfId="25830"/>
    <cellStyle name="Samtala - undirstr 5" xfId="25831"/>
    <cellStyle name="Samtala - undirstr 6" xfId="25832"/>
    <cellStyle name="Samtala - undirstr 7" xfId="25833"/>
    <cellStyle name="Samtala - undirstr 8" xfId="25834"/>
    <cellStyle name="Samtala - undirstr 9" xfId="25827"/>
    <cellStyle name="Samtala - yfirstr." xfId="38"/>
    <cellStyle name="Samtala - yfirstr. 2" xfId="25836"/>
    <cellStyle name="Samtala - yfirstr. 3" xfId="25837"/>
    <cellStyle name="Samtala - yfirstr. 4" xfId="25838"/>
    <cellStyle name="Samtala - yfirstr. 5" xfId="25839"/>
    <cellStyle name="Samtala - yfirstr. 6" xfId="25840"/>
    <cellStyle name="Samtala - yfirstr. 7" xfId="25841"/>
    <cellStyle name="Samtala - yfirstr. 8" xfId="25842"/>
    <cellStyle name="Samtala - yfirstr. 9" xfId="25835"/>
    <cellStyle name="Samtala 10" xfId="25843"/>
    <cellStyle name="Samtala 11" xfId="25844"/>
    <cellStyle name="Samtala 12" xfId="25845"/>
    <cellStyle name="Samtala 13" xfId="25846"/>
    <cellStyle name="Samtala 14" xfId="25787"/>
    <cellStyle name="Samtala 2" xfId="25847"/>
    <cellStyle name="Samtala 3" xfId="25848"/>
    <cellStyle name="Samtala 4" xfId="25849"/>
    <cellStyle name="Samtala 5" xfId="25850"/>
    <cellStyle name="Samtala 6" xfId="25851"/>
    <cellStyle name="Samtala 7" xfId="25852"/>
    <cellStyle name="Samtala 8" xfId="25853"/>
    <cellStyle name="Samtala 9" xfId="25854"/>
    <cellStyle name="Samtala_Kolla1" xfId="25855"/>
    <cellStyle name="Style 1" xfId="106"/>
    <cellStyle name="Style 1 10" xfId="25856"/>
    <cellStyle name="Style 1 11" xfId="25857"/>
    <cellStyle name="Style 1 12" xfId="25858"/>
    <cellStyle name="Style 1 13" xfId="25859"/>
    <cellStyle name="Style 1 14" xfId="25860"/>
    <cellStyle name="Style 1 15" xfId="25861"/>
    <cellStyle name="Style 1 16" xfId="25862"/>
    <cellStyle name="Style 1 17" xfId="25863"/>
    <cellStyle name="Style 1 18" xfId="25864"/>
    <cellStyle name="Style 1 19" xfId="25865"/>
    <cellStyle name="Style 1 2" xfId="25866"/>
    <cellStyle name="Style 1 20" xfId="25867"/>
    <cellStyle name="Style 1 21" xfId="25868"/>
    <cellStyle name="Style 1 22" xfId="25869"/>
    <cellStyle name="Style 1 23" xfId="25870"/>
    <cellStyle name="Style 1 24" xfId="25871"/>
    <cellStyle name="Style 1 25" xfId="25872"/>
    <cellStyle name="Style 1 26" xfId="25873"/>
    <cellStyle name="Style 1 27" xfId="25874"/>
    <cellStyle name="Style 1 28" xfId="25875"/>
    <cellStyle name="Style 1 29" xfId="25876"/>
    <cellStyle name="Style 1 3" xfId="25877"/>
    <cellStyle name="Style 1 30" xfId="25878"/>
    <cellStyle name="Style 1 31" xfId="25879"/>
    <cellStyle name="Style 1 32" xfId="25880"/>
    <cellStyle name="Style 1 33" xfId="25881"/>
    <cellStyle name="Style 1 34" xfId="25882"/>
    <cellStyle name="Style 1 35" xfId="25883"/>
    <cellStyle name="Style 1 36" xfId="25884"/>
    <cellStyle name="Style 1 37" xfId="25885"/>
    <cellStyle name="Style 1 38" xfId="25886"/>
    <cellStyle name="Style 1 39" xfId="25887"/>
    <cellStyle name="Style 1 4" xfId="25888"/>
    <cellStyle name="Style 1 5" xfId="25889"/>
    <cellStyle name="Style 1 6" xfId="25890"/>
    <cellStyle name="Style 1 7" xfId="25891"/>
    <cellStyle name="Style 1 8" xfId="25892"/>
    <cellStyle name="Style 1 9" xfId="25893"/>
    <cellStyle name="Svigar" xfId="25894"/>
    <cellStyle name="Text Indent A" xfId="107"/>
    <cellStyle name="Text Indent A 2" xfId="25896"/>
    <cellStyle name="Text Indent A 3" xfId="25895"/>
    <cellStyle name="Text Indent B" xfId="108"/>
    <cellStyle name="Text Indent B 2" xfId="25898"/>
    <cellStyle name="Text Indent B 3" xfId="25897"/>
    <cellStyle name="Text Indent C" xfId="109"/>
    <cellStyle name="Text Indent C 10" xfId="25900"/>
    <cellStyle name="Text Indent C 11" xfId="25901"/>
    <cellStyle name="Text Indent C 12" xfId="25902"/>
    <cellStyle name="Text Indent C 13" xfId="25903"/>
    <cellStyle name="Text Indent C 14" xfId="25904"/>
    <cellStyle name="Text Indent C 15" xfId="25905"/>
    <cellStyle name="Text Indent C 16" xfId="25906"/>
    <cellStyle name="Text Indent C 17" xfId="25907"/>
    <cellStyle name="Text Indent C 18" xfId="25908"/>
    <cellStyle name="Text Indent C 19" xfId="25909"/>
    <cellStyle name="Text Indent C 2" xfId="25910"/>
    <cellStyle name="Text Indent C 20" xfId="25911"/>
    <cellStyle name="Text Indent C 21" xfId="25912"/>
    <cellStyle name="Text Indent C 22" xfId="25913"/>
    <cellStyle name="Text Indent C 23" xfId="25914"/>
    <cellStyle name="Text Indent C 23 2" xfId="25915"/>
    <cellStyle name="Text Indent C 23 3" xfId="25916"/>
    <cellStyle name="Text Indent C 23 4" xfId="25917"/>
    <cellStyle name="Text Indent C 23 5" xfId="25918"/>
    <cellStyle name="Text Indent C 23 6" xfId="25919"/>
    <cellStyle name="Text Indent C 23 7" xfId="25920"/>
    <cellStyle name="Text Indent C 24" xfId="25921"/>
    <cellStyle name="Text Indent C 24 2" xfId="25922"/>
    <cellStyle name="Text Indent C 24 3" xfId="25923"/>
    <cellStyle name="Text Indent C 24 4" xfId="25924"/>
    <cellStyle name="Text Indent C 24 5" xfId="25925"/>
    <cellStyle name="Text Indent C 24 6" xfId="25926"/>
    <cellStyle name="Text Indent C 24 7" xfId="25927"/>
    <cellStyle name="Text Indent C 25" xfId="25928"/>
    <cellStyle name="Text Indent C 25 2" xfId="25929"/>
    <cellStyle name="Text Indent C 25 3" xfId="25930"/>
    <cellStyle name="Text Indent C 25 4" xfId="25931"/>
    <cellStyle name="Text Indent C 25 5" xfId="25932"/>
    <cellStyle name="Text Indent C 25 6" xfId="25933"/>
    <cellStyle name="Text Indent C 25 7" xfId="25934"/>
    <cellStyle name="Text Indent C 26" xfId="25935"/>
    <cellStyle name="Text Indent C 26 2" xfId="25936"/>
    <cellStyle name="Text Indent C 26 3" xfId="25937"/>
    <cellStyle name="Text Indent C 26 4" xfId="25938"/>
    <cellStyle name="Text Indent C 26 5" xfId="25939"/>
    <cellStyle name="Text Indent C 26 6" xfId="25940"/>
    <cellStyle name="Text Indent C 26 7" xfId="25941"/>
    <cellStyle name="Text Indent C 27" xfId="25942"/>
    <cellStyle name="Text Indent C 27 2" xfId="25943"/>
    <cellStyle name="Text Indent C 27 3" xfId="25944"/>
    <cellStyle name="Text Indent C 27 4" xfId="25945"/>
    <cellStyle name="Text Indent C 27 5" xfId="25946"/>
    <cellStyle name="Text Indent C 27 6" xfId="25947"/>
    <cellStyle name="Text Indent C 27 7" xfId="25948"/>
    <cellStyle name="Text Indent C 28" xfId="25949"/>
    <cellStyle name="Text Indent C 28 2" xfId="25950"/>
    <cellStyle name="Text Indent C 28 3" xfId="25951"/>
    <cellStyle name="Text Indent C 28 4" xfId="25952"/>
    <cellStyle name="Text Indent C 28 5" xfId="25953"/>
    <cellStyle name="Text Indent C 28 6" xfId="25954"/>
    <cellStyle name="Text Indent C 28 7" xfId="25955"/>
    <cellStyle name="Text Indent C 29" xfId="25956"/>
    <cellStyle name="Text Indent C 3" xfId="25957"/>
    <cellStyle name="Text Indent C 30" xfId="25958"/>
    <cellStyle name="Text Indent C 31" xfId="25959"/>
    <cellStyle name="Text Indent C 32" xfId="25960"/>
    <cellStyle name="Text Indent C 33" xfId="25961"/>
    <cellStyle name="Text Indent C 34" xfId="25962"/>
    <cellStyle name="Text Indent C 35" xfId="25963"/>
    <cellStyle name="Text Indent C 36" xfId="25964"/>
    <cellStyle name="Text Indent C 37" xfId="25965"/>
    <cellStyle name="Text Indent C 38" xfId="25966"/>
    <cellStyle name="Text Indent C 39" xfId="25967"/>
    <cellStyle name="Text Indent C 4" xfId="25968"/>
    <cellStyle name="Text Indent C 40" xfId="25969"/>
    <cellStyle name="Text Indent C 41" xfId="25970"/>
    <cellStyle name="Text Indent C 42" xfId="25971"/>
    <cellStyle name="Text Indent C 43" xfId="25972"/>
    <cellStyle name="Text Indent C 44" xfId="25973"/>
    <cellStyle name="Text Indent C 45" xfId="25974"/>
    <cellStyle name="Text Indent C 46" xfId="25975"/>
    <cellStyle name="Text Indent C 47" xfId="25976"/>
    <cellStyle name="Text Indent C 48" xfId="25977"/>
    <cellStyle name="Text Indent C 49" xfId="25978"/>
    <cellStyle name="Text Indent C 5" xfId="25979"/>
    <cellStyle name="Text Indent C 50" xfId="25980"/>
    <cellStyle name="Text Indent C 51" xfId="25899"/>
    <cellStyle name="Text Indent C 6" xfId="25981"/>
    <cellStyle name="Text Indent C 7" xfId="25982"/>
    <cellStyle name="Text Indent C 8" xfId="25983"/>
    <cellStyle name="Text Indent C 9" xfId="25984"/>
    <cellStyle name="Text.............." xfId="25985"/>
    <cellStyle name="Texti 1" xfId="30279"/>
    <cellStyle name="Texti 3" xfId="30280"/>
    <cellStyle name="Texti 4" xfId="30281"/>
    <cellStyle name="Texti 8 miðja" xfId="30282"/>
    <cellStyle name="Texti Bold 1" xfId="30283"/>
    <cellStyle name="Tilbod" xfId="110"/>
    <cellStyle name="Tilbod 10" xfId="25987"/>
    <cellStyle name="Tilbod 11" xfId="25988"/>
    <cellStyle name="Tilbod 12" xfId="25989"/>
    <cellStyle name="Tilbod 13" xfId="25990"/>
    <cellStyle name="Tilbod 14" xfId="25991"/>
    <cellStyle name="Tilbod 15" xfId="25992"/>
    <cellStyle name="Tilbod 16" xfId="25993"/>
    <cellStyle name="Tilbod 17" xfId="25994"/>
    <cellStyle name="Tilbod 18" xfId="25995"/>
    <cellStyle name="Tilbod 19" xfId="25996"/>
    <cellStyle name="Tilbod 2" xfId="25997"/>
    <cellStyle name="Tilbod 20" xfId="25998"/>
    <cellStyle name="Tilbod 21" xfId="25999"/>
    <cellStyle name="Tilbod 22" xfId="26000"/>
    <cellStyle name="Tilbod 23" xfId="26001"/>
    <cellStyle name="Tilbod 24" xfId="26002"/>
    <cellStyle name="Tilbod 25" xfId="26003"/>
    <cellStyle name="Tilbod 26" xfId="26004"/>
    <cellStyle name="Tilbod 27" xfId="26005"/>
    <cellStyle name="Tilbod 28" xfId="26006"/>
    <cellStyle name="Tilbod 29" xfId="26007"/>
    <cellStyle name="Tilbod 3" xfId="26008"/>
    <cellStyle name="Tilbod 30" xfId="26009"/>
    <cellStyle name="Tilbod 31" xfId="26010"/>
    <cellStyle name="Tilbod 32" xfId="26011"/>
    <cellStyle name="Tilbod 33" xfId="26012"/>
    <cellStyle name="Tilbod 34" xfId="26013"/>
    <cellStyle name="Tilbod 35" xfId="26014"/>
    <cellStyle name="Tilbod 36" xfId="26015"/>
    <cellStyle name="Tilbod 37" xfId="26016"/>
    <cellStyle name="Tilbod 38" xfId="26017"/>
    <cellStyle name="Tilbod 39" xfId="26018"/>
    <cellStyle name="Tilbod 4" xfId="26019"/>
    <cellStyle name="Tilbod 40" xfId="25986"/>
    <cellStyle name="Tilbod 5" xfId="26020"/>
    <cellStyle name="Tilbod 6" xfId="26021"/>
    <cellStyle name="Tilbod 7" xfId="26022"/>
    <cellStyle name="Tilbod 8" xfId="26023"/>
    <cellStyle name="Tilbod 9" xfId="26024"/>
    <cellStyle name="Times rmn" xfId="39"/>
    <cellStyle name="Times rmn 2" xfId="26026"/>
    <cellStyle name="Times rmn 3" xfId="26025"/>
    <cellStyle name="Title" xfId="30284" builtinId="15" customBuiltin="1"/>
    <cellStyle name="Title 10" xfId="26027"/>
    <cellStyle name="Title 10 10" xfId="26028"/>
    <cellStyle name="Title 10 11" xfId="26029"/>
    <cellStyle name="Title 10 12" xfId="26030"/>
    <cellStyle name="Title 10 13" xfId="26031"/>
    <cellStyle name="Title 10 14" xfId="26032"/>
    <cellStyle name="Title 10 15" xfId="26033"/>
    <cellStyle name="Title 10 2" xfId="26034"/>
    <cellStyle name="Title 10 2 2" xfId="26035"/>
    <cellStyle name="Title 10 2 3" xfId="26036"/>
    <cellStyle name="Title 10 2 4" xfId="26037"/>
    <cellStyle name="Title 10 2 5" xfId="26038"/>
    <cellStyle name="Title 10 2 6" xfId="26039"/>
    <cellStyle name="Title 10 2 7" xfId="26040"/>
    <cellStyle name="Title 10 3" xfId="26041"/>
    <cellStyle name="Title 10 4" xfId="26042"/>
    <cellStyle name="Title 10 5" xfId="26043"/>
    <cellStyle name="Title 10 6" xfId="26044"/>
    <cellStyle name="Title 10 7" xfId="26045"/>
    <cellStyle name="Title 10 8" xfId="26046"/>
    <cellStyle name="Title 10 9" xfId="26047"/>
    <cellStyle name="Title 11" xfId="26048"/>
    <cellStyle name="Title 11 10" xfId="26049"/>
    <cellStyle name="Title 11 11" xfId="26050"/>
    <cellStyle name="Title 11 12" xfId="26051"/>
    <cellStyle name="Title 11 13" xfId="26052"/>
    <cellStyle name="Title 11 14" xfId="26053"/>
    <cellStyle name="Title 11 15" xfId="26054"/>
    <cellStyle name="Title 11 2" xfId="26055"/>
    <cellStyle name="Title 11 2 2" xfId="26056"/>
    <cellStyle name="Title 11 2 3" xfId="26057"/>
    <cellStyle name="Title 11 2 4" xfId="26058"/>
    <cellStyle name="Title 11 2 5" xfId="26059"/>
    <cellStyle name="Title 11 2 6" xfId="26060"/>
    <cellStyle name="Title 11 2 7" xfId="26061"/>
    <cellStyle name="Title 11 3" xfId="26062"/>
    <cellStyle name="Title 11 4" xfId="26063"/>
    <cellStyle name="Title 11 5" xfId="26064"/>
    <cellStyle name="Title 11 6" xfId="26065"/>
    <cellStyle name="Title 11 7" xfId="26066"/>
    <cellStyle name="Title 11 8" xfId="26067"/>
    <cellStyle name="Title 11 9" xfId="26068"/>
    <cellStyle name="Title 12" xfId="26069"/>
    <cellStyle name="Title 12 10" xfId="26070"/>
    <cellStyle name="Title 12 11" xfId="26071"/>
    <cellStyle name="Title 12 12" xfId="26072"/>
    <cellStyle name="Title 12 13" xfId="26073"/>
    <cellStyle name="Title 12 14" xfId="26074"/>
    <cellStyle name="Title 12 15" xfId="26075"/>
    <cellStyle name="Title 12 2" xfId="26076"/>
    <cellStyle name="Title 12 2 2" xfId="26077"/>
    <cellStyle name="Title 12 2 3" xfId="26078"/>
    <cellStyle name="Title 12 2 4" xfId="26079"/>
    <cellStyle name="Title 12 2 5" xfId="26080"/>
    <cellStyle name="Title 12 2 6" xfId="26081"/>
    <cellStyle name="Title 12 2 7" xfId="26082"/>
    <cellStyle name="Title 12 3" xfId="26083"/>
    <cellStyle name="Title 12 4" xfId="26084"/>
    <cellStyle name="Title 12 5" xfId="26085"/>
    <cellStyle name="Title 12 6" xfId="26086"/>
    <cellStyle name="Title 12 7" xfId="26087"/>
    <cellStyle name="Title 12 8" xfId="26088"/>
    <cellStyle name="Title 12 9" xfId="26089"/>
    <cellStyle name="Title 13" xfId="26090"/>
    <cellStyle name="Title 13 10" xfId="26091"/>
    <cellStyle name="Title 13 11" xfId="26092"/>
    <cellStyle name="Title 13 12" xfId="26093"/>
    <cellStyle name="Title 13 13" xfId="26094"/>
    <cellStyle name="Title 13 14" xfId="26095"/>
    <cellStyle name="Title 13 15" xfId="26096"/>
    <cellStyle name="Title 13 2" xfId="26097"/>
    <cellStyle name="Title 13 2 2" xfId="26098"/>
    <cellStyle name="Title 13 2 3" xfId="26099"/>
    <cellStyle name="Title 13 2 4" xfId="26100"/>
    <cellStyle name="Title 13 2 5" xfId="26101"/>
    <cellStyle name="Title 13 2 6" xfId="26102"/>
    <cellStyle name="Title 13 2 7" xfId="26103"/>
    <cellStyle name="Title 13 3" xfId="26104"/>
    <cellStyle name="Title 13 4" xfId="26105"/>
    <cellStyle name="Title 13 5" xfId="26106"/>
    <cellStyle name="Title 13 6" xfId="26107"/>
    <cellStyle name="Title 13 7" xfId="26108"/>
    <cellStyle name="Title 13 8" xfId="26109"/>
    <cellStyle name="Title 13 9" xfId="26110"/>
    <cellStyle name="Title 14" xfId="26111"/>
    <cellStyle name="Title 14 10" xfId="26112"/>
    <cellStyle name="Title 14 11" xfId="26113"/>
    <cellStyle name="Title 14 12" xfId="26114"/>
    <cellStyle name="Title 14 13" xfId="26115"/>
    <cellStyle name="Title 14 14" xfId="26116"/>
    <cellStyle name="Title 14 15" xfId="26117"/>
    <cellStyle name="Title 14 2" xfId="26118"/>
    <cellStyle name="Title 14 2 2" xfId="26119"/>
    <cellStyle name="Title 14 2 3" xfId="26120"/>
    <cellStyle name="Title 14 2 4" xfId="26121"/>
    <cellStyle name="Title 14 2 5" xfId="26122"/>
    <cellStyle name="Title 14 2 6" xfId="26123"/>
    <cellStyle name="Title 14 2 7" xfId="26124"/>
    <cellStyle name="Title 14 3" xfId="26125"/>
    <cellStyle name="Title 14 4" xfId="26126"/>
    <cellStyle name="Title 14 5" xfId="26127"/>
    <cellStyle name="Title 14 6" xfId="26128"/>
    <cellStyle name="Title 14 7" xfId="26129"/>
    <cellStyle name="Title 14 8" xfId="26130"/>
    <cellStyle name="Title 14 9" xfId="26131"/>
    <cellStyle name="Title 15" xfId="26132"/>
    <cellStyle name="Title 15 10" xfId="26133"/>
    <cellStyle name="Title 15 11" xfId="26134"/>
    <cellStyle name="Title 15 12" xfId="26135"/>
    <cellStyle name="Title 15 13" xfId="26136"/>
    <cellStyle name="Title 15 14" xfId="26137"/>
    <cellStyle name="Title 15 15" xfId="26138"/>
    <cellStyle name="Title 15 2" xfId="26139"/>
    <cellStyle name="Title 15 2 2" xfId="26140"/>
    <cellStyle name="Title 15 2 3" xfId="26141"/>
    <cellStyle name="Title 15 2 4" xfId="26142"/>
    <cellStyle name="Title 15 2 5" xfId="26143"/>
    <cellStyle name="Title 15 2 6" xfId="26144"/>
    <cellStyle name="Title 15 2 7" xfId="26145"/>
    <cellStyle name="Title 15 3" xfId="26146"/>
    <cellStyle name="Title 15 4" xfId="26147"/>
    <cellStyle name="Title 15 5" xfId="26148"/>
    <cellStyle name="Title 15 6" xfId="26149"/>
    <cellStyle name="Title 15 7" xfId="26150"/>
    <cellStyle name="Title 15 8" xfId="26151"/>
    <cellStyle name="Title 15 9" xfId="26152"/>
    <cellStyle name="Title 16" xfId="26153"/>
    <cellStyle name="Title 16 10" xfId="26154"/>
    <cellStyle name="Title 16 11" xfId="26155"/>
    <cellStyle name="Title 16 12" xfId="26156"/>
    <cellStyle name="Title 16 13" xfId="26157"/>
    <cellStyle name="Title 16 14" xfId="26158"/>
    <cellStyle name="Title 16 15" xfId="26159"/>
    <cellStyle name="Title 16 2" xfId="26160"/>
    <cellStyle name="Title 16 2 2" xfId="26161"/>
    <cellStyle name="Title 16 2 3" xfId="26162"/>
    <cellStyle name="Title 16 2 4" xfId="26163"/>
    <cellStyle name="Title 16 2 5" xfId="26164"/>
    <cellStyle name="Title 16 2 6" xfId="26165"/>
    <cellStyle name="Title 16 2 7" xfId="26166"/>
    <cellStyle name="Title 16 3" xfId="26167"/>
    <cellStyle name="Title 16 4" xfId="26168"/>
    <cellStyle name="Title 16 5" xfId="26169"/>
    <cellStyle name="Title 16 6" xfId="26170"/>
    <cellStyle name="Title 16 7" xfId="26171"/>
    <cellStyle name="Title 16 8" xfId="26172"/>
    <cellStyle name="Title 16 9" xfId="26173"/>
    <cellStyle name="Title 17" xfId="26174"/>
    <cellStyle name="Title 17 10" xfId="26175"/>
    <cellStyle name="Title 17 11" xfId="26176"/>
    <cellStyle name="Title 17 12" xfId="26177"/>
    <cellStyle name="Title 17 13" xfId="26178"/>
    <cellStyle name="Title 17 14" xfId="26179"/>
    <cellStyle name="Title 17 15" xfId="26180"/>
    <cellStyle name="Title 17 2" xfId="26181"/>
    <cellStyle name="Title 17 2 2" xfId="26182"/>
    <cellStyle name="Title 17 2 3" xfId="26183"/>
    <cellStyle name="Title 17 2 4" xfId="26184"/>
    <cellStyle name="Title 17 2 5" xfId="26185"/>
    <cellStyle name="Title 17 2 6" xfId="26186"/>
    <cellStyle name="Title 17 2 7" xfId="26187"/>
    <cellStyle name="Title 17 3" xfId="26188"/>
    <cellStyle name="Title 17 4" xfId="26189"/>
    <cellStyle name="Title 17 5" xfId="26190"/>
    <cellStyle name="Title 17 6" xfId="26191"/>
    <cellStyle name="Title 17 7" xfId="26192"/>
    <cellStyle name="Title 17 8" xfId="26193"/>
    <cellStyle name="Title 17 9" xfId="26194"/>
    <cellStyle name="Title 18" xfId="26195"/>
    <cellStyle name="Title 18 10" xfId="26196"/>
    <cellStyle name="Title 18 11" xfId="26197"/>
    <cellStyle name="Title 18 12" xfId="26198"/>
    <cellStyle name="Title 18 13" xfId="26199"/>
    <cellStyle name="Title 18 14" xfId="26200"/>
    <cellStyle name="Title 18 15" xfId="26201"/>
    <cellStyle name="Title 18 2" xfId="26202"/>
    <cellStyle name="Title 18 2 2" xfId="26203"/>
    <cellStyle name="Title 18 2 3" xfId="26204"/>
    <cellStyle name="Title 18 2 4" xfId="26205"/>
    <cellStyle name="Title 18 2 5" xfId="26206"/>
    <cellStyle name="Title 18 2 6" xfId="26207"/>
    <cellStyle name="Title 18 2 7" xfId="26208"/>
    <cellStyle name="Title 18 3" xfId="26209"/>
    <cellStyle name="Title 18 4" xfId="26210"/>
    <cellStyle name="Title 18 5" xfId="26211"/>
    <cellStyle name="Title 18 6" xfId="26212"/>
    <cellStyle name="Title 18 7" xfId="26213"/>
    <cellStyle name="Title 18 8" xfId="26214"/>
    <cellStyle name="Title 18 9" xfId="26215"/>
    <cellStyle name="Title 19" xfId="26216"/>
    <cellStyle name="Title 19 10" xfId="26217"/>
    <cellStyle name="Title 19 11" xfId="26218"/>
    <cellStyle name="Title 19 12" xfId="26219"/>
    <cellStyle name="Title 19 13" xfId="26220"/>
    <cellStyle name="Title 19 14" xfId="26221"/>
    <cellStyle name="Title 19 15" xfId="26222"/>
    <cellStyle name="Title 19 2" xfId="26223"/>
    <cellStyle name="Title 19 2 2" xfId="26224"/>
    <cellStyle name="Title 19 2 3" xfId="26225"/>
    <cellStyle name="Title 19 2 4" xfId="26226"/>
    <cellStyle name="Title 19 2 5" xfId="26227"/>
    <cellStyle name="Title 19 2 6" xfId="26228"/>
    <cellStyle name="Title 19 2 7" xfId="26229"/>
    <cellStyle name="Title 19 3" xfId="26230"/>
    <cellStyle name="Title 19 4" xfId="26231"/>
    <cellStyle name="Title 19 5" xfId="26232"/>
    <cellStyle name="Title 19 6" xfId="26233"/>
    <cellStyle name="Title 19 7" xfId="26234"/>
    <cellStyle name="Title 19 8" xfId="26235"/>
    <cellStyle name="Title 19 9" xfId="26236"/>
    <cellStyle name="Title 2" xfId="26237"/>
    <cellStyle name="Title 2 10" xfId="26238"/>
    <cellStyle name="Title 2 11" xfId="26239"/>
    <cellStyle name="Title 2 11 2" xfId="26240"/>
    <cellStyle name="Title 2 12" xfId="26241"/>
    <cellStyle name="Title 2 12 2" xfId="26242"/>
    <cellStyle name="Title 2 13" xfId="26243"/>
    <cellStyle name="Title 2 13 2" xfId="26244"/>
    <cellStyle name="Title 2 14" xfId="26245"/>
    <cellStyle name="Title 2 15" xfId="26246"/>
    <cellStyle name="Title 2 2" xfId="26247"/>
    <cellStyle name="Title 2 2 2" xfId="26248"/>
    <cellStyle name="Title 2 2 2 2" xfId="26249"/>
    <cellStyle name="Title 2 2 2 3" xfId="26250"/>
    <cellStyle name="Title 2 2 2 4" xfId="26251"/>
    <cellStyle name="Title 2 2 2 5" xfId="26252"/>
    <cellStyle name="Title 2 2 2 6" xfId="26253"/>
    <cellStyle name="Title 2 2 2 7" xfId="26254"/>
    <cellStyle name="Title 2 2 3" xfId="26255"/>
    <cellStyle name="Title 2 2 4" xfId="26256"/>
    <cellStyle name="Title 2 2 5" xfId="26257"/>
    <cellStyle name="Title 2 2 6" xfId="26258"/>
    <cellStyle name="Title 2 2 7" xfId="26259"/>
    <cellStyle name="Title 2 3" xfId="26260"/>
    <cellStyle name="Title 2 3 2" xfId="26261"/>
    <cellStyle name="Title 2 3 2 2" xfId="26262"/>
    <cellStyle name="Title 2 3 2 3" xfId="26263"/>
    <cellStyle name="Title 2 3 2 4" xfId="26264"/>
    <cellStyle name="Title 2 3 2 5" xfId="26265"/>
    <cellStyle name="Title 2 3 2 6" xfId="26266"/>
    <cellStyle name="Title 2 3 2 7" xfId="26267"/>
    <cellStyle name="Title 2 3 3" xfId="26268"/>
    <cellStyle name="Title 2 3 4" xfId="26269"/>
    <cellStyle name="Title 2 3 5" xfId="26270"/>
    <cellStyle name="Title 2 3 6" xfId="26271"/>
    <cellStyle name="Title 2 3 7" xfId="26272"/>
    <cellStyle name="Title 2 4" xfId="26273"/>
    <cellStyle name="Title 2 4 2" xfId="26274"/>
    <cellStyle name="Title 2 4 2 2" xfId="26275"/>
    <cellStyle name="Title 2 4 2 3" xfId="26276"/>
    <cellStyle name="Title 2 4 2 4" xfId="26277"/>
    <cellStyle name="Title 2 4 2 5" xfId="26278"/>
    <cellStyle name="Title 2 4 2 6" xfId="26279"/>
    <cellStyle name="Title 2 4 2 7" xfId="26280"/>
    <cellStyle name="Title 2 4 3" xfId="26281"/>
    <cellStyle name="Title 2 4 4" xfId="26282"/>
    <cellStyle name="Title 2 4 5" xfId="26283"/>
    <cellStyle name="Title 2 4 6" xfId="26284"/>
    <cellStyle name="Title 2 4 7" xfId="26285"/>
    <cellStyle name="Title 2 5" xfId="26286"/>
    <cellStyle name="Title 2 5 2" xfId="26287"/>
    <cellStyle name="Title 2 5 2 2" xfId="26288"/>
    <cellStyle name="Title 2 5 2 3" xfId="26289"/>
    <cellStyle name="Title 2 5 2 4" xfId="26290"/>
    <cellStyle name="Title 2 5 2 5" xfId="26291"/>
    <cellStyle name="Title 2 5 2 6" xfId="26292"/>
    <cellStyle name="Title 2 5 2 7" xfId="26293"/>
    <cellStyle name="Title 2 5 3" xfId="26294"/>
    <cellStyle name="Title 2 5 4" xfId="26295"/>
    <cellStyle name="Title 2 5 5" xfId="26296"/>
    <cellStyle name="Title 2 5 6" xfId="26297"/>
    <cellStyle name="Title 2 5 7" xfId="26298"/>
    <cellStyle name="Title 2 6" xfId="26299"/>
    <cellStyle name="Title 2 6 2" xfId="26300"/>
    <cellStyle name="Title 2 6 2 2" xfId="26301"/>
    <cellStyle name="Title 2 6 2 3" xfId="26302"/>
    <cellStyle name="Title 2 6 2 4" xfId="26303"/>
    <cellStyle name="Title 2 6 2 5" xfId="26304"/>
    <cellStyle name="Title 2 6 2 6" xfId="26305"/>
    <cellStyle name="Title 2 6 2 7" xfId="26306"/>
    <cellStyle name="Title 2 6 3" xfId="26307"/>
    <cellStyle name="Title 2 6 4" xfId="26308"/>
    <cellStyle name="Title 2 6 5" xfId="26309"/>
    <cellStyle name="Title 2 6 6" xfId="26310"/>
    <cellStyle name="Title 2 6 7" xfId="26311"/>
    <cellStyle name="Title 2 7" xfId="26312"/>
    <cellStyle name="Title 2 7 2" xfId="26313"/>
    <cellStyle name="Title 2 7 2 2" xfId="26314"/>
    <cellStyle name="Title 2 7 2 3" xfId="26315"/>
    <cellStyle name="Title 2 7 2 4" xfId="26316"/>
    <cellStyle name="Title 2 7 2 5" xfId="26317"/>
    <cellStyle name="Title 2 7 2 6" xfId="26318"/>
    <cellStyle name="Title 2 7 2 7" xfId="26319"/>
    <cellStyle name="Title 2 7 3" xfId="26320"/>
    <cellStyle name="Title 2 7 4" xfId="26321"/>
    <cellStyle name="Title 2 7 5" xfId="26322"/>
    <cellStyle name="Title 2 7 6" xfId="26323"/>
    <cellStyle name="Title 2 7 7" xfId="26324"/>
    <cellStyle name="Title 2 8" xfId="26325"/>
    <cellStyle name="Title 2 8 2" xfId="26326"/>
    <cellStyle name="Title 2 8 2 2" xfId="26327"/>
    <cellStyle name="Title 2 8 2 3" xfId="26328"/>
    <cellStyle name="Title 2 8 2 4" xfId="26329"/>
    <cellStyle name="Title 2 8 2 5" xfId="26330"/>
    <cellStyle name="Title 2 8 2 6" xfId="26331"/>
    <cellStyle name="Title 2 8 2 7" xfId="26332"/>
    <cellStyle name="Title 2 8 3" xfId="26333"/>
    <cellStyle name="Title 2 8 4" xfId="26334"/>
    <cellStyle name="Title 2 8 5" xfId="26335"/>
    <cellStyle name="Title 2 8 6" xfId="26336"/>
    <cellStyle name="Title 2 8 7" xfId="26337"/>
    <cellStyle name="Title 2 9" xfId="26338"/>
    <cellStyle name="Title 2 9 2" xfId="26339"/>
    <cellStyle name="Title 2 9 3" xfId="26340"/>
    <cellStyle name="Title 2 9 4" xfId="26341"/>
    <cellStyle name="Title 2 9 5" xfId="26342"/>
    <cellStyle name="Title 2 9 6" xfId="26343"/>
    <cellStyle name="Title 2 9 7" xfId="26344"/>
    <cellStyle name="Title 2 9 8" xfId="26345"/>
    <cellStyle name="Title 20" xfId="26346"/>
    <cellStyle name="Title 20 10" xfId="26347"/>
    <cellStyle name="Title 20 11" xfId="26348"/>
    <cellStyle name="Title 20 12" xfId="26349"/>
    <cellStyle name="Title 20 13" xfId="26350"/>
    <cellStyle name="Title 20 14" xfId="26351"/>
    <cellStyle name="Title 20 15" xfId="26352"/>
    <cellStyle name="Title 20 2" xfId="26353"/>
    <cellStyle name="Title 20 2 2" xfId="26354"/>
    <cellStyle name="Title 20 2 3" xfId="26355"/>
    <cellStyle name="Title 20 2 4" xfId="26356"/>
    <cellStyle name="Title 20 2 5" xfId="26357"/>
    <cellStyle name="Title 20 2 6" xfId="26358"/>
    <cellStyle name="Title 20 2 7" xfId="26359"/>
    <cellStyle name="Title 20 3" xfId="26360"/>
    <cellStyle name="Title 20 4" xfId="26361"/>
    <cellStyle name="Title 20 5" xfId="26362"/>
    <cellStyle name="Title 20 6" xfId="26363"/>
    <cellStyle name="Title 20 7" xfId="26364"/>
    <cellStyle name="Title 20 8" xfId="26365"/>
    <cellStyle name="Title 20 9" xfId="26366"/>
    <cellStyle name="Title 21" xfId="26367"/>
    <cellStyle name="Title 21 10" xfId="26368"/>
    <cellStyle name="Title 21 11" xfId="26369"/>
    <cellStyle name="Title 21 12" xfId="26370"/>
    <cellStyle name="Title 21 13" xfId="26371"/>
    <cellStyle name="Title 21 14" xfId="26372"/>
    <cellStyle name="Title 21 15" xfId="26373"/>
    <cellStyle name="Title 21 2" xfId="26374"/>
    <cellStyle name="Title 21 2 2" xfId="26375"/>
    <cellStyle name="Title 21 2 3" xfId="26376"/>
    <cellStyle name="Title 21 2 4" xfId="26377"/>
    <cellStyle name="Title 21 2 5" xfId="26378"/>
    <cellStyle name="Title 21 2 6" xfId="26379"/>
    <cellStyle name="Title 21 2 7" xfId="26380"/>
    <cellStyle name="Title 21 3" xfId="26381"/>
    <cellStyle name="Title 21 4" xfId="26382"/>
    <cellStyle name="Title 21 5" xfId="26383"/>
    <cellStyle name="Title 21 6" xfId="26384"/>
    <cellStyle name="Title 21 7" xfId="26385"/>
    <cellStyle name="Title 21 8" xfId="26386"/>
    <cellStyle name="Title 21 9" xfId="26387"/>
    <cellStyle name="Title 22" xfId="26388"/>
    <cellStyle name="Title 22 10" xfId="26389"/>
    <cellStyle name="Title 22 11" xfId="26390"/>
    <cellStyle name="Title 22 12" xfId="26391"/>
    <cellStyle name="Title 22 13" xfId="26392"/>
    <cellStyle name="Title 22 14" xfId="26393"/>
    <cellStyle name="Title 22 15" xfId="26394"/>
    <cellStyle name="Title 22 2" xfId="26395"/>
    <cellStyle name="Title 22 2 2" xfId="26396"/>
    <cellStyle name="Title 22 2 3" xfId="26397"/>
    <cellStyle name="Title 22 2 4" xfId="26398"/>
    <cellStyle name="Title 22 2 5" xfId="26399"/>
    <cellStyle name="Title 22 2 6" xfId="26400"/>
    <cellStyle name="Title 22 2 7" xfId="26401"/>
    <cellStyle name="Title 22 3" xfId="26402"/>
    <cellStyle name="Title 22 4" xfId="26403"/>
    <cellStyle name="Title 22 5" xfId="26404"/>
    <cellStyle name="Title 22 6" xfId="26405"/>
    <cellStyle name="Title 22 7" xfId="26406"/>
    <cellStyle name="Title 22 8" xfId="26407"/>
    <cellStyle name="Title 22 9" xfId="26408"/>
    <cellStyle name="Title 23" xfId="26409"/>
    <cellStyle name="Title 23 10" xfId="26410"/>
    <cellStyle name="Title 23 11" xfId="26411"/>
    <cellStyle name="Title 23 12" xfId="26412"/>
    <cellStyle name="Title 23 13" xfId="26413"/>
    <cellStyle name="Title 23 14" xfId="26414"/>
    <cellStyle name="Title 23 15" xfId="26415"/>
    <cellStyle name="Title 23 2" xfId="26416"/>
    <cellStyle name="Title 23 2 2" xfId="26417"/>
    <cellStyle name="Title 23 2 3" xfId="26418"/>
    <cellStyle name="Title 23 2 4" xfId="26419"/>
    <cellStyle name="Title 23 2 5" xfId="26420"/>
    <cellStyle name="Title 23 2 6" xfId="26421"/>
    <cellStyle name="Title 23 2 7" xfId="26422"/>
    <cellStyle name="Title 23 3" xfId="26423"/>
    <cellStyle name="Title 23 4" xfId="26424"/>
    <cellStyle name="Title 23 5" xfId="26425"/>
    <cellStyle name="Title 23 6" xfId="26426"/>
    <cellStyle name="Title 23 7" xfId="26427"/>
    <cellStyle name="Title 23 8" xfId="26428"/>
    <cellStyle name="Title 23 9" xfId="26429"/>
    <cellStyle name="Title 24" xfId="26430"/>
    <cellStyle name="Title 24 2" xfId="26431"/>
    <cellStyle name="Title 24 3" xfId="26432"/>
    <cellStyle name="Title 24 4" xfId="26433"/>
    <cellStyle name="Title 24 5" xfId="26434"/>
    <cellStyle name="Title 24 6" xfId="26435"/>
    <cellStyle name="Title 24 7" xfId="26436"/>
    <cellStyle name="Title 24 8" xfId="26437"/>
    <cellStyle name="Title 24 9" xfId="26438"/>
    <cellStyle name="Title 25" xfId="26439"/>
    <cellStyle name="Title 25 2" xfId="26440"/>
    <cellStyle name="Title 25 3" xfId="26441"/>
    <cellStyle name="Title 25 4" xfId="26442"/>
    <cellStyle name="Title 25 5" xfId="26443"/>
    <cellStyle name="Title 25 6" xfId="26444"/>
    <cellStyle name="Title 25 7" xfId="26445"/>
    <cellStyle name="Title 25 8" xfId="26446"/>
    <cellStyle name="Title 25 9" xfId="26447"/>
    <cellStyle name="Title 26" xfId="26448"/>
    <cellStyle name="Title 26 2" xfId="26449"/>
    <cellStyle name="Title 26 3" xfId="26450"/>
    <cellStyle name="Title 26 4" xfId="26451"/>
    <cellStyle name="Title 26 5" xfId="26452"/>
    <cellStyle name="Title 26 6" xfId="26453"/>
    <cellStyle name="Title 26 7" xfId="26454"/>
    <cellStyle name="Title 26 8" xfId="26455"/>
    <cellStyle name="Title 26 9" xfId="26456"/>
    <cellStyle name="Title 27" xfId="26457"/>
    <cellStyle name="Title 27 2" xfId="26458"/>
    <cellStyle name="Title 27 3" xfId="26459"/>
    <cellStyle name="Title 27 4" xfId="26460"/>
    <cellStyle name="Title 27 5" xfId="26461"/>
    <cellStyle name="Title 27 6" xfId="26462"/>
    <cellStyle name="Title 27 7" xfId="26463"/>
    <cellStyle name="Title 27 8" xfId="26464"/>
    <cellStyle name="Title 27 9" xfId="26465"/>
    <cellStyle name="Title 28" xfId="26466"/>
    <cellStyle name="Title 28 2" xfId="26467"/>
    <cellStyle name="Title 28 3" xfId="26468"/>
    <cellStyle name="Title 28 4" xfId="26469"/>
    <cellStyle name="Title 28 5" xfId="26470"/>
    <cellStyle name="Title 28 6" xfId="26471"/>
    <cellStyle name="Title 28 7" xfId="26472"/>
    <cellStyle name="Title 28 8" xfId="26473"/>
    <cellStyle name="Title 28 9" xfId="26474"/>
    <cellStyle name="Title 29" xfId="26475"/>
    <cellStyle name="Title 29 2" xfId="26476"/>
    <cellStyle name="Title 29 3" xfId="26477"/>
    <cellStyle name="Title 29 4" xfId="26478"/>
    <cellStyle name="Title 29 5" xfId="26479"/>
    <cellStyle name="Title 29 6" xfId="26480"/>
    <cellStyle name="Title 29 7" xfId="26481"/>
    <cellStyle name="Title 29 8" xfId="26482"/>
    <cellStyle name="Title 29 9" xfId="26483"/>
    <cellStyle name="Title 3" xfId="26484"/>
    <cellStyle name="Title 3 10" xfId="26485"/>
    <cellStyle name="Title 3 11" xfId="26486"/>
    <cellStyle name="Title 3 12" xfId="26487"/>
    <cellStyle name="Title 3 13" xfId="26488"/>
    <cellStyle name="Title 3 14" xfId="26489"/>
    <cellStyle name="Title 3 15" xfId="26490"/>
    <cellStyle name="Title 3 16" xfId="26491"/>
    <cellStyle name="Title 3 2" xfId="26492"/>
    <cellStyle name="Title 3 2 2" xfId="26493"/>
    <cellStyle name="Title 3 2 2 2" xfId="26494"/>
    <cellStyle name="Title 3 2 2 3" xfId="26495"/>
    <cellStyle name="Title 3 2 2 4" xfId="26496"/>
    <cellStyle name="Title 3 2 2 5" xfId="26497"/>
    <cellStyle name="Title 3 2 2 6" xfId="26498"/>
    <cellStyle name="Title 3 2 2 7" xfId="26499"/>
    <cellStyle name="Title 3 2 3" xfId="26500"/>
    <cellStyle name="Title 3 2 4" xfId="26501"/>
    <cellStyle name="Title 3 2 5" xfId="26502"/>
    <cellStyle name="Title 3 2 6" xfId="26503"/>
    <cellStyle name="Title 3 2 7" xfId="26504"/>
    <cellStyle name="Title 3 3" xfId="26505"/>
    <cellStyle name="Title 3 3 2" xfId="26506"/>
    <cellStyle name="Title 3 3 2 2" xfId="26507"/>
    <cellStyle name="Title 3 3 2 3" xfId="26508"/>
    <cellStyle name="Title 3 3 2 4" xfId="26509"/>
    <cellStyle name="Title 3 3 2 5" xfId="26510"/>
    <cellStyle name="Title 3 3 2 6" xfId="26511"/>
    <cellStyle name="Title 3 3 2 7" xfId="26512"/>
    <cellStyle name="Title 3 3 3" xfId="26513"/>
    <cellStyle name="Title 3 3 4" xfId="26514"/>
    <cellStyle name="Title 3 3 5" xfId="26515"/>
    <cellStyle name="Title 3 3 6" xfId="26516"/>
    <cellStyle name="Title 3 3 7" xfId="26517"/>
    <cellStyle name="Title 3 4" xfId="26518"/>
    <cellStyle name="Title 3 4 2" xfId="26519"/>
    <cellStyle name="Title 3 4 2 2" xfId="26520"/>
    <cellStyle name="Title 3 4 2 3" xfId="26521"/>
    <cellStyle name="Title 3 4 2 4" xfId="26522"/>
    <cellStyle name="Title 3 4 2 5" xfId="26523"/>
    <cellStyle name="Title 3 4 2 6" xfId="26524"/>
    <cellStyle name="Title 3 4 2 7" xfId="26525"/>
    <cellStyle name="Title 3 4 3" xfId="26526"/>
    <cellStyle name="Title 3 4 4" xfId="26527"/>
    <cellStyle name="Title 3 4 5" xfId="26528"/>
    <cellStyle name="Title 3 4 6" xfId="26529"/>
    <cellStyle name="Title 3 4 7" xfId="26530"/>
    <cellStyle name="Title 3 5" xfId="26531"/>
    <cellStyle name="Title 3 5 2" xfId="26532"/>
    <cellStyle name="Title 3 5 2 2" xfId="26533"/>
    <cellStyle name="Title 3 5 2 3" xfId="26534"/>
    <cellStyle name="Title 3 5 2 4" xfId="26535"/>
    <cellStyle name="Title 3 5 2 5" xfId="26536"/>
    <cellStyle name="Title 3 5 2 6" xfId="26537"/>
    <cellStyle name="Title 3 5 2 7" xfId="26538"/>
    <cellStyle name="Title 3 5 3" xfId="26539"/>
    <cellStyle name="Title 3 5 4" xfId="26540"/>
    <cellStyle name="Title 3 5 5" xfId="26541"/>
    <cellStyle name="Title 3 5 6" xfId="26542"/>
    <cellStyle name="Title 3 5 7" xfId="26543"/>
    <cellStyle name="Title 3 6" xfId="26544"/>
    <cellStyle name="Title 3 6 2" xfId="26545"/>
    <cellStyle name="Title 3 6 2 2" xfId="26546"/>
    <cellStyle name="Title 3 6 2 3" xfId="26547"/>
    <cellStyle name="Title 3 6 2 4" xfId="26548"/>
    <cellStyle name="Title 3 6 2 5" xfId="26549"/>
    <cellStyle name="Title 3 6 2 6" xfId="26550"/>
    <cellStyle name="Title 3 6 2 7" xfId="26551"/>
    <cellStyle name="Title 3 6 3" xfId="26552"/>
    <cellStyle name="Title 3 6 4" xfId="26553"/>
    <cellStyle name="Title 3 6 5" xfId="26554"/>
    <cellStyle name="Title 3 6 6" xfId="26555"/>
    <cellStyle name="Title 3 6 7" xfId="26556"/>
    <cellStyle name="Title 3 7" xfId="26557"/>
    <cellStyle name="Title 3 7 2" xfId="26558"/>
    <cellStyle name="Title 3 7 2 2" xfId="26559"/>
    <cellStyle name="Title 3 7 2 3" xfId="26560"/>
    <cellStyle name="Title 3 7 2 4" xfId="26561"/>
    <cellStyle name="Title 3 7 2 5" xfId="26562"/>
    <cellStyle name="Title 3 7 2 6" xfId="26563"/>
    <cellStyle name="Title 3 7 2 7" xfId="26564"/>
    <cellStyle name="Title 3 7 3" xfId="26565"/>
    <cellStyle name="Title 3 7 4" xfId="26566"/>
    <cellStyle name="Title 3 7 5" xfId="26567"/>
    <cellStyle name="Title 3 7 6" xfId="26568"/>
    <cellStyle name="Title 3 7 7" xfId="26569"/>
    <cellStyle name="Title 3 8" xfId="26570"/>
    <cellStyle name="Title 3 8 2" xfId="26571"/>
    <cellStyle name="Title 3 8 2 2" xfId="26572"/>
    <cellStyle name="Title 3 8 2 3" xfId="26573"/>
    <cellStyle name="Title 3 8 2 4" xfId="26574"/>
    <cellStyle name="Title 3 8 2 5" xfId="26575"/>
    <cellStyle name="Title 3 8 2 6" xfId="26576"/>
    <cellStyle name="Title 3 8 2 7" xfId="26577"/>
    <cellStyle name="Title 3 8 3" xfId="26578"/>
    <cellStyle name="Title 3 8 4" xfId="26579"/>
    <cellStyle name="Title 3 8 5" xfId="26580"/>
    <cellStyle name="Title 3 8 6" xfId="26581"/>
    <cellStyle name="Title 3 8 7" xfId="26582"/>
    <cellStyle name="Title 3 9" xfId="26583"/>
    <cellStyle name="Title 3 9 2" xfId="26584"/>
    <cellStyle name="Title 3 9 3" xfId="26585"/>
    <cellStyle name="Title 3 9 4" xfId="26586"/>
    <cellStyle name="Title 3 9 5" xfId="26587"/>
    <cellStyle name="Title 3 9 6" xfId="26588"/>
    <cellStyle name="Title 3 9 7" xfId="26589"/>
    <cellStyle name="Title 30" xfId="26590"/>
    <cellStyle name="Title 30 2" xfId="26591"/>
    <cellStyle name="Title 30 3" xfId="26592"/>
    <cellStyle name="Title 30 4" xfId="26593"/>
    <cellStyle name="Title 30 5" xfId="26594"/>
    <cellStyle name="Title 30 6" xfId="26595"/>
    <cellStyle name="Title 30 7" xfId="26596"/>
    <cellStyle name="Title 30 8" xfId="26597"/>
    <cellStyle name="Title 30 9" xfId="26598"/>
    <cellStyle name="Title 31" xfId="26599"/>
    <cellStyle name="Title 31 2" xfId="26600"/>
    <cellStyle name="Title 31 3" xfId="26601"/>
    <cellStyle name="Title 31 4" xfId="26602"/>
    <cellStyle name="Title 31 5" xfId="26603"/>
    <cellStyle name="Title 31 6" xfId="26604"/>
    <cellStyle name="Title 31 7" xfId="26605"/>
    <cellStyle name="Title 31 8" xfId="26606"/>
    <cellStyle name="Title 31 9" xfId="26607"/>
    <cellStyle name="Title 32" xfId="26608"/>
    <cellStyle name="Title 32 2" xfId="26609"/>
    <cellStyle name="Title 32 3" xfId="26610"/>
    <cellStyle name="Title 32 4" xfId="26611"/>
    <cellStyle name="Title 32 5" xfId="26612"/>
    <cellStyle name="Title 32 6" xfId="26613"/>
    <cellStyle name="Title 32 7" xfId="26614"/>
    <cellStyle name="Title 32 8" xfId="26615"/>
    <cellStyle name="Title 32 9" xfId="26616"/>
    <cellStyle name="Title 33" xfId="26617"/>
    <cellStyle name="Title 33 2" xfId="26618"/>
    <cellStyle name="Title 33 3" xfId="26619"/>
    <cellStyle name="Title 33 4" xfId="26620"/>
    <cellStyle name="Title 33 5" xfId="26621"/>
    <cellStyle name="Title 33 6" xfId="26622"/>
    <cellStyle name="Title 33 7" xfId="26623"/>
    <cellStyle name="Title 33 8" xfId="26624"/>
    <cellStyle name="Title 33 9" xfId="26625"/>
    <cellStyle name="Title 34" xfId="26626"/>
    <cellStyle name="Title 34 2" xfId="26627"/>
    <cellStyle name="Title 34 3" xfId="26628"/>
    <cellStyle name="Title 34 4" xfId="26629"/>
    <cellStyle name="Title 34 5" xfId="26630"/>
    <cellStyle name="Title 34 6" xfId="26631"/>
    <cellStyle name="Title 34 7" xfId="26632"/>
    <cellStyle name="Title 34 8" xfId="26633"/>
    <cellStyle name="Title 34 9" xfId="26634"/>
    <cellStyle name="Title 35" xfId="26635"/>
    <cellStyle name="Title 35 2" xfId="26636"/>
    <cellStyle name="Title 35 3" xfId="26637"/>
    <cellStyle name="Title 35 4" xfId="26638"/>
    <cellStyle name="Title 35 5" xfId="26639"/>
    <cellStyle name="Title 35 6" xfId="26640"/>
    <cellStyle name="Title 35 7" xfId="26641"/>
    <cellStyle name="Title 35 8" xfId="26642"/>
    <cellStyle name="Title 35 9" xfId="26643"/>
    <cellStyle name="Title 36" xfId="26644"/>
    <cellStyle name="Title 36 2" xfId="26645"/>
    <cellStyle name="Title 36 3" xfId="26646"/>
    <cellStyle name="Title 36 4" xfId="26647"/>
    <cellStyle name="Title 36 5" xfId="26648"/>
    <cellStyle name="Title 36 6" xfId="26649"/>
    <cellStyle name="Title 36 7" xfId="26650"/>
    <cellStyle name="Title 36 8" xfId="26651"/>
    <cellStyle name="Title 36 9" xfId="26652"/>
    <cellStyle name="Title 37" xfId="26653"/>
    <cellStyle name="Title 37 2" xfId="26654"/>
    <cellStyle name="Title 37 3" xfId="26655"/>
    <cellStyle name="Title 37 4" xfId="26656"/>
    <cellStyle name="Title 37 5" xfId="26657"/>
    <cellStyle name="Title 37 6" xfId="26658"/>
    <cellStyle name="Title 37 7" xfId="26659"/>
    <cellStyle name="Title 37 8" xfId="26660"/>
    <cellStyle name="Title 37 9" xfId="26661"/>
    <cellStyle name="Title 38" xfId="26662"/>
    <cellStyle name="Title 38 2" xfId="26663"/>
    <cellStyle name="Title 38 3" xfId="26664"/>
    <cellStyle name="Title 38 4" xfId="26665"/>
    <cellStyle name="Title 38 5" xfId="26666"/>
    <cellStyle name="Title 38 6" xfId="26667"/>
    <cellStyle name="Title 38 7" xfId="26668"/>
    <cellStyle name="Title 38 8" xfId="26669"/>
    <cellStyle name="Title 38 9" xfId="26670"/>
    <cellStyle name="Title 39" xfId="26671"/>
    <cellStyle name="Title 39 2" xfId="26672"/>
    <cellStyle name="Title 39 3" xfId="26673"/>
    <cellStyle name="Title 39 4" xfId="26674"/>
    <cellStyle name="Title 39 5" xfId="26675"/>
    <cellStyle name="Title 39 6" xfId="26676"/>
    <cellStyle name="Title 39 7" xfId="26677"/>
    <cellStyle name="Title 39 8" xfId="26678"/>
    <cellStyle name="Title 39 9" xfId="26679"/>
    <cellStyle name="Title 4" xfId="26680"/>
    <cellStyle name="Title 4 10" xfId="26681"/>
    <cellStyle name="Title 4 11" xfId="26682"/>
    <cellStyle name="Title 4 12" xfId="26683"/>
    <cellStyle name="Title 4 13" xfId="26684"/>
    <cellStyle name="Title 4 14" xfId="26685"/>
    <cellStyle name="Title 4 15" xfId="26686"/>
    <cellStyle name="Title 4 2" xfId="26687"/>
    <cellStyle name="Title 4 2 2" xfId="26688"/>
    <cellStyle name="Title 4 2 2 2" xfId="26689"/>
    <cellStyle name="Title 4 2 2 3" xfId="26690"/>
    <cellStyle name="Title 4 2 2 4" xfId="26691"/>
    <cellStyle name="Title 4 2 2 5" xfId="26692"/>
    <cellStyle name="Title 4 2 2 6" xfId="26693"/>
    <cellStyle name="Title 4 2 2 7" xfId="26694"/>
    <cellStyle name="Title 4 2 3" xfId="26695"/>
    <cellStyle name="Title 4 2 4" xfId="26696"/>
    <cellStyle name="Title 4 2 5" xfId="26697"/>
    <cellStyle name="Title 4 2 6" xfId="26698"/>
    <cellStyle name="Title 4 2 7" xfId="26699"/>
    <cellStyle name="Title 4 3" xfId="26700"/>
    <cellStyle name="Title 4 3 2" xfId="26701"/>
    <cellStyle name="Title 4 3 2 2" xfId="26702"/>
    <cellStyle name="Title 4 3 2 3" xfId="26703"/>
    <cellStyle name="Title 4 3 2 4" xfId="26704"/>
    <cellStyle name="Title 4 3 2 5" xfId="26705"/>
    <cellStyle name="Title 4 3 2 6" xfId="26706"/>
    <cellStyle name="Title 4 3 2 7" xfId="26707"/>
    <cellStyle name="Title 4 3 3" xfId="26708"/>
    <cellStyle name="Title 4 3 4" xfId="26709"/>
    <cellStyle name="Title 4 3 5" xfId="26710"/>
    <cellStyle name="Title 4 3 6" xfId="26711"/>
    <cellStyle name="Title 4 3 7" xfId="26712"/>
    <cellStyle name="Title 4 4" xfId="26713"/>
    <cellStyle name="Title 4 4 2" xfId="26714"/>
    <cellStyle name="Title 4 4 2 2" xfId="26715"/>
    <cellStyle name="Title 4 4 2 3" xfId="26716"/>
    <cellStyle name="Title 4 4 2 4" xfId="26717"/>
    <cellStyle name="Title 4 4 2 5" xfId="26718"/>
    <cellStyle name="Title 4 4 2 6" xfId="26719"/>
    <cellStyle name="Title 4 4 2 7" xfId="26720"/>
    <cellStyle name="Title 4 4 3" xfId="26721"/>
    <cellStyle name="Title 4 4 4" xfId="26722"/>
    <cellStyle name="Title 4 4 5" xfId="26723"/>
    <cellStyle name="Title 4 4 6" xfId="26724"/>
    <cellStyle name="Title 4 4 7" xfId="26725"/>
    <cellStyle name="Title 4 5" xfId="26726"/>
    <cellStyle name="Title 4 5 2" xfId="26727"/>
    <cellStyle name="Title 4 5 2 2" xfId="26728"/>
    <cellStyle name="Title 4 5 2 3" xfId="26729"/>
    <cellStyle name="Title 4 5 2 4" xfId="26730"/>
    <cellStyle name="Title 4 5 2 5" xfId="26731"/>
    <cellStyle name="Title 4 5 2 6" xfId="26732"/>
    <cellStyle name="Title 4 5 2 7" xfId="26733"/>
    <cellStyle name="Title 4 5 3" xfId="26734"/>
    <cellStyle name="Title 4 5 4" xfId="26735"/>
    <cellStyle name="Title 4 5 5" xfId="26736"/>
    <cellStyle name="Title 4 5 6" xfId="26737"/>
    <cellStyle name="Title 4 5 7" xfId="26738"/>
    <cellStyle name="Title 4 6" xfId="26739"/>
    <cellStyle name="Title 4 6 2" xfId="26740"/>
    <cellStyle name="Title 4 6 2 2" xfId="26741"/>
    <cellStyle name="Title 4 6 2 3" xfId="26742"/>
    <cellStyle name="Title 4 6 2 4" xfId="26743"/>
    <cellStyle name="Title 4 6 2 5" xfId="26744"/>
    <cellStyle name="Title 4 6 2 6" xfId="26745"/>
    <cellStyle name="Title 4 6 2 7" xfId="26746"/>
    <cellStyle name="Title 4 6 3" xfId="26747"/>
    <cellStyle name="Title 4 6 4" xfId="26748"/>
    <cellStyle name="Title 4 6 5" xfId="26749"/>
    <cellStyle name="Title 4 6 6" xfId="26750"/>
    <cellStyle name="Title 4 6 7" xfId="26751"/>
    <cellStyle name="Title 4 7" xfId="26752"/>
    <cellStyle name="Title 4 7 2" xfId="26753"/>
    <cellStyle name="Title 4 7 2 2" xfId="26754"/>
    <cellStyle name="Title 4 7 2 3" xfId="26755"/>
    <cellStyle name="Title 4 7 2 4" xfId="26756"/>
    <cellStyle name="Title 4 7 2 5" xfId="26757"/>
    <cellStyle name="Title 4 7 2 6" xfId="26758"/>
    <cellStyle name="Title 4 7 2 7" xfId="26759"/>
    <cellStyle name="Title 4 7 3" xfId="26760"/>
    <cellStyle name="Title 4 7 4" xfId="26761"/>
    <cellStyle name="Title 4 7 5" xfId="26762"/>
    <cellStyle name="Title 4 7 6" xfId="26763"/>
    <cellStyle name="Title 4 7 7" xfId="26764"/>
    <cellStyle name="Title 4 8" xfId="26765"/>
    <cellStyle name="Title 4 8 2" xfId="26766"/>
    <cellStyle name="Title 4 8 2 2" xfId="26767"/>
    <cellStyle name="Title 4 8 2 3" xfId="26768"/>
    <cellStyle name="Title 4 8 2 4" xfId="26769"/>
    <cellStyle name="Title 4 8 2 5" xfId="26770"/>
    <cellStyle name="Title 4 8 2 6" xfId="26771"/>
    <cellStyle name="Title 4 8 2 7" xfId="26772"/>
    <cellStyle name="Title 4 8 3" xfId="26773"/>
    <cellStyle name="Title 4 8 4" xfId="26774"/>
    <cellStyle name="Title 4 8 5" xfId="26775"/>
    <cellStyle name="Title 4 8 6" xfId="26776"/>
    <cellStyle name="Title 4 8 7" xfId="26777"/>
    <cellStyle name="Title 4 9" xfId="26778"/>
    <cellStyle name="Title 4 9 2" xfId="26779"/>
    <cellStyle name="Title 4 9 3" xfId="26780"/>
    <cellStyle name="Title 4 9 4" xfId="26781"/>
    <cellStyle name="Title 4 9 5" xfId="26782"/>
    <cellStyle name="Title 4 9 6" xfId="26783"/>
    <cellStyle name="Title 4 9 7" xfId="26784"/>
    <cellStyle name="Title 40" xfId="26785"/>
    <cellStyle name="Title 40 2" xfId="26786"/>
    <cellStyle name="Title 40 3" xfId="26787"/>
    <cellStyle name="Title 40 4" xfId="26788"/>
    <cellStyle name="Title 40 5" xfId="26789"/>
    <cellStyle name="Title 40 6" xfId="26790"/>
    <cellStyle name="Title 40 7" xfId="26791"/>
    <cellStyle name="Title 40 8" xfId="26792"/>
    <cellStyle name="Title 40 9" xfId="26793"/>
    <cellStyle name="Title 41" xfId="26794"/>
    <cellStyle name="Title 41 2" xfId="26795"/>
    <cellStyle name="Title 41 3" xfId="26796"/>
    <cellStyle name="Title 41 4" xfId="26797"/>
    <cellStyle name="Title 41 5" xfId="26798"/>
    <cellStyle name="Title 41 6" xfId="26799"/>
    <cellStyle name="Title 41 7" xfId="26800"/>
    <cellStyle name="Title 41 8" xfId="26801"/>
    <cellStyle name="Title 41 9" xfId="26802"/>
    <cellStyle name="Title 42" xfId="26803"/>
    <cellStyle name="Title 42 2" xfId="26804"/>
    <cellStyle name="Title 42 3" xfId="26805"/>
    <cellStyle name="Title 42 4" xfId="26806"/>
    <cellStyle name="Title 42 5" xfId="26807"/>
    <cellStyle name="Title 42 6" xfId="26808"/>
    <cellStyle name="Title 42 7" xfId="26809"/>
    <cellStyle name="Title 42 8" xfId="26810"/>
    <cellStyle name="Title 42 9" xfId="26811"/>
    <cellStyle name="Title 43" xfId="26812"/>
    <cellStyle name="Title 43 2" xfId="26813"/>
    <cellStyle name="Title 43 3" xfId="26814"/>
    <cellStyle name="Title 43 4" xfId="26815"/>
    <cellStyle name="Title 43 5" xfId="26816"/>
    <cellStyle name="Title 43 6" xfId="26817"/>
    <cellStyle name="Title 43 7" xfId="26818"/>
    <cellStyle name="Title 43 8" xfId="26819"/>
    <cellStyle name="Title 43 9" xfId="26820"/>
    <cellStyle name="Title 44" xfId="26821"/>
    <cellStyle name="Title 44 2" xfId="26822"/>
    <cellStyle name="Title 44 3" xfId="26823"/>
    <cellStyle name="Title 44 4" xfId="26824"/>
    <cellStyle name="Title 44 5" xfId="26825"/>
    <cellStyle name="Title 44 6" xfId="26826"/>
    <cellStyle name="Title 44 7" xfId="26827"/>
    <cellStyle name="Title 44 8" xfId="26828"/>
    <cellStyle name="Title 44 9" xfId="26829"/>
    <cellStyle name="Title 45" xfId="26830"/>
    <cellStyle name="Title 45 2" xfId="26831"/>
    <cellStyle name="Title 45 3" xfId="26832"/>
    <cellStyle name="Title 45 4" xfId="26833"/>
    <cellStyle name="Title 45 5" xfId="26834"/>
    <cellStyle name="Title 45 6" xfId="26835"/>
    <cellStyle name="Title 45 7" xfId="26836"/>
    <cellStyle name="Title 45 8" xfId="26837"/>
    <cellStyle name="Title 45 9" xfId="26838"/>
    <cellStyle name="Title 46" xfId="26839"/>
    <cellStyle name="Title 46 2" xfId="26840"/>
    <cellStyle name="Title 46 3" xfId="26841"/>
    <cellStyle name="Title 46 4" xfId="26842"/>
    <cellStyle name="Title 46 5" xfId="26843"/>
    <cellStyle name="Title 46 6" xfId="26844"/>
    <cellStyle name="Title 46 7" xfId="26845"/>
    <cellStyle name="Title 46 8" xfId="26846"/>
    <cellStyle name="Title 46 9" xfId="26847"/>
    <cellStyle name="Title 47" xfId="26848"/>
    <cellStyle name="Title 47 2" xfId="26849"/>
    <cellStyle name="Title 47 3" xfId="26850"/>
    <cellStyle name="Title 47 4" xfId="26851"/>
    <cellStyle name="Title 47 5" xfId="26852"/>
    <cellStyle name="Title 47 6" xfId="26853"/>
    <cellStyle name="Title 47 7" xfId="26854"/>
    <cellStyle name="Title 47 8" xfId="26855"/>
    <cellStyle name="Title 47 9" xfId="26856"/>
    <cellStyle name="Title 48" xfId="26857"/>
    <cellStyle name="Title 48 2" xfId="26858"/>
    <cellStyle name="Title 48 3" xfId="26859"/>
    <cellStyle name="Title 48 4" xfId="26860"/>
    <cellStyle name="Title 48 5" xfId="26861"/>
    <cellStyle name="Title 48 6" xfId="26862"/>
    <cellStyle name="Title 48 7" xfId="26863"/>
    <cellStyle name="Title 48 8" xfId="26864"/>
    <cellStyle name="Title 48 9" xfId="26865"/>
    <cellStyle name="Title 49" xfId="26866"/>
    <cellStyle name="Title 49 2" xfId="26867"/>
    <cellStyle name="Title 49 3" xfId="26868"/>
    <cellStyle name="Title 49 4" xfId="26869"/>
    <cellStyle name="Title 49 5" xfId="26870"/>
    <cellStyle name="Title 49 6" xfId="26871"/>
    <cellStyle name="Title 49 7" xfId="26872"/>
    <cellStyle name="Title 49 8" xfId="26873"/>
    <cellStyle name="Title 49 9" xfId="26874"/>
    <cellStyle name="Title 5" xfId="26875"/>
    <cellStyle name="Title 5 10" xfId="26876"/>
    <cellStyle name="Title 5 11" xfId="26877"/>
    <cellStyle name="Title 5 12" xfId="26878"/>
    <cellStyle name="Title 5 13" xfId="26879"/>
    <cellStyle name="Title 5 14" xfId="26880"/>
    <cellStyle name="Title 5 15" xfId="26881"/>
    <cellStyle name="Title 5 2" xfId="26882"/>
    <cellStyle name="Title 5 2 2" xfId="26883"/>
    <cellStyle name="Title 5 2 2 2" xfId="26884"/>
    <cellStyle name="Title 5 2 2 3" xfId="26885"/>
    <cellStyle name="Title 5 2 2 4" xfId="26886"/>
    <cellStyle name="Title 5 2 2 5" xfId="26887"/>
    <cellStyle name="Title 5 2 2 6" xfId="26888"/>
    <cellStyle name="Title 5 2 2 7" xfId="26889"/>
    <cellStyle name="Title 5 2 3" xfId="26890"/>
    <cellStyle name="Title 5 2 4" xfId="26891"/>
    <cellStyle name="Title 5 2 5" xfId="26892"/>
    <cellStyle name="Title 5 2 6" xfId="26893"/>
    <cellStyle name="Title 5 2 7" xfId="26894"/>
    <cellStyle name="Title 5 3" xfId="26895"/>
    <cellStyle name="Title 5 3 2" xfId="26896"/>
    <cellStyle name="Title 5 3 2 2" xfId="26897"/>
    <cellStyle name="Title 5 3 2 3" xfId="26898"/>
    <cellStyle name="Title 5 3 2 4" xfId="26899"/>
    <cellStyle name="Title 5 3 2 5" xfId="26900"/>
    <cellStyle name="Title 5 3 2 6" xfId="26901"/>
    <cellStyle name="Title 5 3 2 7" xfId="26902"/>
    <cellStyle name="Title 5 3 3" xfId="26903"/>
    <cellStyle name="Title 5 3 4" xfId="26904"/>
    <cellStyle name="Title 5 3 5" xfId="26905"/>
    <cellStyle name="Title 5 3 6" xfId="26906"/>
    <cellStyle name="Title 5 3 7" xfId="26907"/>
    <cellStyle name="Title 5 4" xfId="26908"/>
    <cellStyle name="Title 5 4 2" xfId="26909"/>
    <cellStyle name="Title 5 4 2 2" xfId="26910"/>
    <cellStyle name="Title 5 4 2 3" xfId="26911"/>
    <cellStyle name="Title 5 4 2 4" xfId="26912"/>
    <cellStyle name="Title 5 4 2 5" xfId="26913"/>
    <cellStyle name="Title 5 4 2 6" xfId="26914"/>
    <cellStyle name="Title 5 4 2 7" xfId="26915"/>
    <cellStyle name="Title 5 4 3" xfId="26916"/>
    <cellStyle name="Title 5 4 4" xfId="26917"/>
    <cellStyle name="Title 5 4 5" xfId="26918"/>
    <cellStyle name="Title 5 4 6" xfId="26919"/>
    <cellStyle name="Title 5 4 7" xfId="26920"/>
    <cellStyle name="Title 5 5" xfId="26921"/>
    <cellStyle name="Title 5 5 2" xfId="26922"/>
    <cellStyle name="Title 5 5 2 2" xfId="26923"/>
    <cellStyle name="Title 5 5 2 3" xfId="26924"/>
    <cellStyle name="Title 5 5 2 4" xfId="26925"/>
    <cellStyle name="Title 5 5 2 5" xfId="26926"/>
    <cellStyle name="Title 5 5 2 6" xfId="26927"/>
    <cellStyle name="Title 5 5 2 7" xfId="26928"/>
    <cellStyle name="Title 5 5 3" xfId="26929"/>
    <cellStyle name="Title 5 5 4" xfId="26930"/>
    <cellStyle name="Title 5 5 5" xfId="26931"/>
    <cellStyle name="Title 5 5 6" xfId="26932"/>
    <cellStyle name="Title 5 5 7" xfId="26933"/>
    <cellStyle name="Title 5 6" xfId="26934"/>
    <cellStyle name="Title 5 6 2" xfId="26935"/>
    <cellStyle name="Title 5 6 2 2" xfId="26936"/>
    <cellStyle name="Title 5 6 2 3" xfId="26937"/>
    <cellStyle name="Title 5 6 2 4" xfId="26938"/>
    <cellStyle name="Title 5 6 2 5" xfId="26939"/>
    <cellStyle name="Title 5 6 2 6" xfId="26940"/>
    <cellStyle name="Title 5 6 2 7" xfId="26941"/>
    <cellStyle name="Title 5 6 3" xfId="26942"/>
    <cellStyle name="Title 5 6 4" xfId="26943"/>
    <cellStyle name="Title 5 6 5" xfId="26944"/>
    <cellStyle name="Title 5 6 6" xfId="26945"/>
    <cellStyle name="Title 5 6 7" xfId="26946"/>
    <cellStyle name="Title 5 7" xfId="26947"/>
    <cellStyle name="Title 5 7 2" xfId="26948"/>
    <cellStyle name="Title 5 7 2 2" xfId="26949"/>
    <cellStyle name="Title 5 7 2 3" xfId="26950"/>
    <cellStyle name="Title 5 7 2 4" xfId="26951"/>
    <cellStyle name="Title 5 7 2 5" xfId="26952"/>
    <cellStyle name="Title 5 7 2 6" xfId="26953"/>
    <cellStyle name="Title 5 7 2 7" xfId="26954"/>
    <cellStyle name="Title 5 7 3" xfId="26955"/>
    <cellStyle name="Title 5 7 4" xfId="26956"/>
    <cellStyle name="Title 5 7 5" xfId="26957"/>
    <cellStyle name="Title 5 7 6" xfId="26958"/>
    <cellStyle name="Title 5 7 7" xfId="26959"/>
    <cellStyle name="Title 5 8" xfId="26960"/>
    <cellStyle name="Title 5 8 2" xfId="26961"/>
    <cellStyle name="Title 5 8 3" xfId="26962"/>
    <cellStyle name="Title 5 8 4" xfId="26963"/>
    <cellStyle name="Title 5 8 5" xfId="26964"/>
    <cellStyle name="Title 5 8 6" xfId="26965"/>
    <cellStyle name="Title 5 8 7" xfId="26966"/>
    <cellStyle name="Title 5 9" xfId="26967"/>
    <cellStyle name="Title 50" xfId="26968"/>
    <cellStyle name="Title 50 2" xfId="26969"/>
    <cellStyle name="Title 50 3" xfId="26970"/>
    <cellStyle name="Title 50 4" xfId="26971"/>
    <cellStyle name="Title 50 5" xfId="26972"/>
    <cellStyle name="Title 50 6" xfId="26973"/>
    <cellStyle name="Title 50 7" xfId="26974"/>
    <cellStyle name="Title 50 8" xfId="26975"/>
    <cellStyle name="Title 50 9" xfId="26976"/>
    <cellStyle name="Title 51" xfId="26977"/>
    <cellStyle name="Title 51 2" xfId="26978"/>
    <cellStyle name="Title 51 3" xfId="26979"/>
    <cellStyle name="Title 51 4" xfId="26980"/>
    <cellStyle name="Title 51 5" xfId="26981"/>
    <cellStyle name="Title 51 6" xfId="26982"/>
    <cellStyle name="Title 51 7" xfId="26983"/>
    <cellStyle name="Title 51 8" xfId="26984"/>
    <cellStyle name="Title 51 9" xfId="26985"/>
    <cellStyle name="Title 52" xfId="26986"/>
    <cellStyle name="Title 52 2" xfId="26987"/>
    <cellStyle name="Title 52 3" xfId="26988"/>
    <cellStyle name="Title 52 4" xfId="26989"/>
    <cellStyle name="Title 52 5" xfId="26990"/>
    <cellStyle name="Title 52 6" xfId="26991"/>
    <cellStyle name="Title 52 7" xfId="26992"/>
    <cellStyle name="Title 52 8" xfId="26993"/>
    <cellStyle name="Title 52 9" xfId="26994"/>
    <cellStyle name="Title 53" xfId="26995"/>
    <cellStyle name="Title 53 2" xfId="26996"/>
    <cellStyle name="Title 53 3" xfId="26997"/>
    <cellStyle name="Title 53 4" xfId="26998"/>
    <cellStyle name="Title 53 5" xfId="26999"/>
    <cellStyle name="Title 53 6" xfId="27000"/>
    <cellStyle name="Title 53 7" xfId="27001"/>
    <cellStyle name="Title 53 8" xfId="27002"/>
    <cellStyle name="Title 53 9" xfId="27003"/>
    <cellStyle name="Title 54" xfId="27004"/>
    <cellStyle name="Title 54 2" xfId="27005"/>
    <cellStyle name="Title 54 3" xfId="27006"/>
    <cellStyle name="Title 54 4" xfId="27007"/>
    <cellStyle name="Title 54 5" xfId="27008"/>
    <cellStyle name="Title 54 6" xfId="27009"/>
    <cellStyle name="Title 54 7" xfId="27010"/>
    <cellStyle name="Title 54 8" xfId="27011"/>
    <cellStyle name="Title 54 9" xfId="27012"/>
    <cellStyle name="Title 55" xfId="27013"/>
    <cellStyle name="Title 55 2" xfId="27014"/>
    <cellStyle name="Title 55 3" xfId="27015"/>
    <cellStyle name="Title 55 4" xfId="27016"/>
    <cellStyle name="Title 55 5" xfId="27017"/>
    <cellStyle name="Title 55 6" xfId="27018"/>
    <cellStyle name="Title 55 7" xfId="27019"/>
    <cellStyle name="Title 55 8" xfId="27020"/>
    <cellStyle name="Title 55 9" xfId="27021"/>
    <cellStyle name="Title 56" xfId="27022"/>
    <cellStyle name="Title 56 2" xfId="27023"/>
    <cellStyle name="Title 56 3" xfId="27024"/>
    <cellStyle name="Title 56 4" xfId="27025"/>
    <cellStyle name="Title 56 5" xfId="27026"/>
    <cellStyle name="Title 56 6" xfId="27027"/>
    <cellStyle name="Title 56 7" xfId="27028"/>
    <cellStyle name="Title 56 8" xfId="27029"/>
    <cellStyle name="Title 56 9" xfId="27030"/>
    <cellStyle name="Title 57" xfId="27031"/>
    <cellStyle name="Title 57 2" xfId="27032"/>
    <cellStyle name="Title 57 3" xfId="27033"/>
    <cellStyle name="Title 57 4" xfId="27034"/>
    <cellStyle name="Title 57 5" xfId="27035"/>
    <cellStyle name="Title 57 6" xfId="27036"/>
    <cellStyle name="Title 57 7" xfId="27037"/>
    <cellStyle name="Title 57 8" xfId="27038"/>
    <cellStyle name="Title 57 9" xfId="27039"/>
    <cellStyle name="Title 58" xfId="27040"/>
    <cellStyle name="Title 58 2" xfId="27041"/>
    <cellStyle name="Title 58 3" xfId="27042"/>
    <cellStyle name="Title 58 4" xfId="27043"/>
    <cellStyle name="Title 58 5" xfId="27044"/>
    <cellStyle name="Title 58 6" xfId="27045"/>
    <cellStyle name="Title 58 7" xfId="27046"/>
    <cellStyle name="Title 58 8" xfId="27047"/>
    <cellStyle name="Title 58 9" xfId="27048"/>
    <cellStyle name="Title 59" xfId="27049"/>
    <cellStyle name="Title 59 2" xfId="27050"/>
    <cellStyle name="Title 59 3" xfId="27051"/>
    <cellStyle name="Title 59 4" xfId="27052"/>
    <cellStyle name="Title 59 5" xfId="27053"/>
    <cellStyle name="Title 59 6" xfId="27054"/>
    <cellStyle name="Title 59 7" xfId="27055"/>
    <cellStyle name="Title 59 8" xfId="27056"/>
    <cellStyle name="Title 59 9" xfId="27057"/>
    <cellStyle name="Title 6" xfId="27058"/>
    <cellStyle name="Title 6 10" xfId="27059"/>
    <cellStyle name="Title 6 11" xfId="27060"/>
    <cellStyle name="Title 6 12" xfId="27061"/>
    <cellStyle name="Title 6 13" xfId="27062"/>
    <cellStyle name="Title 6 14" xfId="27063"/>
    <cellStyle name="Title 6 15" xfId="27064"/>
    <cellStyle name="Title 6 2" xfId="27065"/>
    <cellStyle name="Title 6 2 2" xfId="27066"/>
    <cellStyle name="Title 6 2 2 2" xfId="27067"/>
    <cellStyle name="Title 6 2 2 3" xfId="27068"/>
    <cellStyle name="Title 6 2 2 4" xfId="27069"/>
    <cellStyle name="Title 6 2 2 5" xfId="27070"/>
    <cellStyle name="Title 6 2 2 6" xfId="27071"/>
    <cellStyle name="Title 6 2 2 7" xfId="27072"/>
    <cellStyle name="Title 6 2 3" xfId="27073"/>
    <cellStyle name="Title 6 2 4" xfId="27074"/>
    <cellStyle name="Title 6 2 5" xfId="27075"/>
    <cellStyle name="Title 6 2 6" xfId="27076"/>
    <cellStyle name="Title 6 2 7" xfId="27077"/>
    <cellStyle name="Title 6 3" xfId="27078"/>
    <cellStyle name="Title 6 3 2" xfId="27079"/>
    <cellStyle name="Title 6 3 2 2" xfId="27080"/>
    <cellStyle name="Title 6 3 2 3" xfId="27081"/>
    <cellStyle name="Title 6 3 2 4" xfId="27082"/>
    <cellStyle name="Title 6 3 2 5" xfId="27083"/>
    <cellStyle name="Title 6 3 2 6" xfId="27084"/>
    <cellStyle name="Title 6 3 2 7" xfId="27085"/>
    <cellStyle name="Title 6 3 3" xfId="27086"/>
    <cellStyle name="Title 6 3 4" xfId="27087"/>
    <cellStyle name="Title 6 3 5" xfId="27088"/>
    <cellStyle name="Title 6 3 6" xfId="27089"/>
    <cellStyle name="Title 6 3 7" xfId="27090"/>
    <cellStyle name="Title 6 4" xfId="27091"/>
    <cellStyle name="Title 6 4 2" xfId="27092"/>
    <cellStyle name="Title 6 4 2 2" xfId="27093"/>
    <cellStyle name="Title 6 4 2 3" xfId="27094"/>
    <cellStyle name="Title 6 4 2 4" xfId="27095"/>
    <cellStyle name="Title 6 4 2 5" xfId="27096"/>
    <cellStyle name="Title 6 4 2 6" xfId="27097"/>
    <cellStyle name="Title 6 4 2 7" xfId="27098"/>
    <cellStyle name="Title 6 4 3" xfId="27099"/>
    <cellStyle name="Title 6 4 4" xfId="27100"/>
    <cellStyle name="Title 6 4 5" xfId="27101"/>
    <cellStyle name="Title 6 4 6" xfId="27102"/>
    <cellStyle name="Title 6 4 7" xfId="27103"/>
    <cellStyle name="Title 6 5" xfId="27104"/>
    <cellStyle name="Title 6 5 2" xfId="27105"/>
    <cellStyle name="Title 6 5 2 2" xfId="27106"/>
    <cellStyle name="Title 6 5 2 3" xfId="27107"/>
    <cellStyle name="Title 6 5 2 4" xfId="27108"/>
    <cellStyle name="Title 6 5 2 5" xfId="27109"/>
    <cellStyle name="Title 6 5 2 6" xfId="27110"/>
    <cellStyle name="Title 6 5 2 7" xfId="27111"/>
    <cellStyle name="Title 6 5 3" xfId="27112"/>
    <cellStyle name="Title 6 5 4" xfId="27113"/>
    <cellStyle name="Title 6 5 5" xfId="27114"/>
    <cellStyle name="Title 6 5 6" xfId="27115"/>
    <cellStyle name="Title 6 5 7" xfId="27116"/>
    <cellStyle name="Title 6 6" xfId="27117"/>
    <cellStyle name="Title 6 6 2" xfId="27118"/>
    <cellStyle name="Title 6 6 2 2" xfId="27119"/>
    <cellStyle name="Title 6 6 2 3" xfId="27120"/>
    <cellStyle name="Title 6 6 2 4" xfId="27121"/>
    <cellStyle name="Title 6 6 2 5" xfId="27122"/>
    <cellStyle name="Title 6 6 2 6" xfId="27123"/>
    <cellStyle name="Title 6 6 2 7" xfId="27124"/>
    <cellStyle name="Title 6 6 3" xfId="27125"/>
    <cellStyle name="Title 6 6 4" xfId="27126"/>
    <cellStyle name="Title 6 6 5" xfId="27127"/>
    <cellStyle name="Title 6 6 6" xfId="27128"/>
    <cellStyle name="Title 6 6 7" xfId="27129"/>
    <cellStyle name="Title 6 7" xfId="27130"/>
    <cellStyle name="Title 6 7 2" xfId="27131"/>
    <cellStyle name="Title 6 7 2 2" xfId="27132"/>
    <cellStyle name="Title 6 7 2 3" xfId="27133"/>
    <cellStyle name="Title 6 7 2 4" xfId="27134"/>
    <cellStyle name="Title 6 7 2 5" xfId="27135"/>
    <cellStyle name="Title 6 7 2 6" xfId="27136"/>
    <cellStyle name="Title 6 7 2 7" xfId="27137"/>
    <cellStyle name="Title 6 7 3" xfId="27138"/>
    <cellStyle name="Title 6 7 4" xfId="27139"/>
    <cellStyle name="Title 6 7 5" xfId="27140"/>
    <cellStyle name="Title 6 7 6" xfId="27141"/>
    <cellStyle name="Title 6 7 7" xfId="27142"/>
    <cellStyle name="Title 6 8" xfId="27143"/>
    <cellStyle name="Title 6 8 2" xfId="27144"/>
    <cellStyle name="Title 6 8 3" xfId="27145"/>
    <cellStyle name="Title 6 8 4" xfId="27146"/>
    <cellStyle name="Title 6 8 5" xfId="27147"/>
    <cellStyle name="Title 6 8 6" xfId="27148"/>
    <cellStyle name="Title 6 8 7" xfId="27149"/>
    <cellStyle name="Title 6 9" xfId="27150"/>
    <cellStyle name="Title 60" xfId="27151"/>
    <cellStyle name="Title 60 2" xfId="27152"/>
    <cellStyle name="Title 60 3" xfId="27153"/>
    <cellStyle name="Title 60 4" xfId="27154"/>
    <cellStyle name="Title 60 5" xfId="27155"/>
    <cellStyle name="Title 60 6" xfId="27156"/>
    <cellStyle name="Title 60 7" xfId="27157"/>
    <cellStyle name="Title 60 8" xfId="27158"/>
    <cellStyle name="Title 60 9" xfId="27159"/>
    <cellStyle name="Title 61" xfId="27160"/>
    <cellStyle name="Title 61 2" xfId="27161"/>
    <cellStyle name="Title 61 3" xfId="27162"/>
    <cellStyle name="Title 61 4" xfId="27163"/>
    <cellStyle name="Title 61 5" xfId="27164"/>
    <cellStyle name="Title 61 6" xfId="27165"/>
    <cellStyle name="Title 61 7" xfId="27166"/>
    <cellStyle name="Title 61 8" xfId="27167"/>
    <cellStyle name="Title 61 9" xfId="27168"/>
    <cellStyle name="Title 62" xfId="27169"/>
    <cellStyle name="Title 62 2" xfId="27170"/>
    <cellStyle name="Title 62 3" xfId="27171"/>
    <cellStyle name="Title 62 4" xfId="27172"/>
    <cellStyle name="Title 62 5" xfId="27173"/>
    <cellStyle name="Title 62 6" xfId="27174"/>
    <cellStyle name="Title 62 7" xfId="27175"/>
    <cellStyle name="Title 62 8" xfId="27176"/>
    <cellStyle name="Title 62 9" xfId="27177"/>
    <cellStyle name="Title 63" xfId="27178"/>
    <cellStyle name="Title 63 2" xfId="27179"/>
    <cellStyle name="Title 63 3" xfId="27180"/>
    <cellStyle name="Title 63 4" xfId="27181"/>
    <cellStyle name="Title 63 5" xfId="27182"/>
    <cellStyle name="Title 63 6" xfId="27183"/>
    <cellStyle name="Title 63 7" xfId="27184"/>
    <cellStyle name="Title 63 8" xfId="27185"/>
    <cellStyle name="Title 63 9" xfId="27186"/>
    <cellStyle name="Title 64" xfId="27187"/>
    <cellStyle name="Title 64 2" xfId="27188"/>
    <cellStyle name="Title 64 3" xfId="27189"/>
    <cellStyle name="Title 64 4" xfId="27190"/>
    <cellStyle name="Title 64 5" xfId="27191"/>
    <cellStyle name="Title 64 6" xfId="27192"/>
    <cellStyle name="Title 64 7" xfId="27193"/>
    <cellStyle name="Title 64 8" xfId="27194"/>
    <cellStyle name="Title 64 9" xfId="27195"/>
    <cellStyle name="Title 65" xfId="27196"/>
    <cellStyle name="Title 65 2" xfId="27197"/>
    <cellStyle name="Title 65 3" xfId="27198"/>
    <cellStyle name="Title 65 4" xfId="27199"/>
    <cellStyle name="Title 65 5" xfId="27200"/>
    <cellStyle name="Title 65 6" xfId="27201"/>
    <cellStyle name="Title 65 7" xfId="27202"/>
    <cellStyle name="Title 65 8" xfId="27203"/>
    <cellStyle name="Title 65 9" xfId="27204"/>
    <cellStyle name="Title 66" xfId="27205"/>
    <cellStyle name="Title 66 2" xfId="27206"/>
    <cellStyle name="Title 66 3" xfId="27207"/>
    <cellStyle name="Title 66 4" xfId="27208"/>
    <cellStyle name="Title 66 5" xfId="27209"/>
    <cellStyle name="Title 66 6" xfId="27210"/>
    <cellStyle name="Title 66 7" xfId="27211"/>
    <cellStyle name="Title 66 8" xfId="27212"/>
    <cellStyle name="Title 66 9" xfId="27213"/>
    <cellStyle name="Title 67" xfId="27214"/>
    <cellStyle name="Title 67 2" xfId="27215"/>
    <cellStyle name="Title 67 3" xfId="27216"/>
    <cellStyle name="Title 67 4" xfId="27217"/>
    <cellStyle name="Title 67 5" xfId="27218"/>
    <cellStyle name="Title 67 6" xfId="27219"/>
    <cellStyle name="Title 67 7" xfId="27220"/>
    <cellStyle name="Title 67 8" xfId="27221"/>
    <cellStyle name="Title 67 9" xfId="27222"/>
    <cellStyle name="Title 68" xfId="27223"/>
    <cellStyle name="Title 68 2" xfId="27224"/>
    <cellStyle name="Title 68 3" xfId="27225"/>
    <cellStyle name="Title 68 4" xfId="27226"/>
    <cellStyle name="Title 68 5" xfId="27227"/>
    <cellStyle name="Title 68 6" xfId="27228"/>
    <cellStyle name="Title 68 7" xfId="27229"/>
    <cellStyle name="Title 68 8" xfId="27230"/>
    <cellStyle name="Title 68 9" xfId="27231"/>
    <cellStyle name="Title 69" xfId="27232"/>
    <cellStyle name="Title 69 2" xfId="27233"/>
    <cellStyle name="Title 69 3" xfId="27234"/>
    <cellStyle name="Title 69 4" xfId="27235"/>
    <cellStyle name="Title 69 5" xfId="27236"/>
    <cellStyle name="Title 69 6" xfId="27237"/>
    <cellStyle name="Title 69 7" xfId="27238"/>
    <cellStyle name="Title 69 8" xfId="27239"/>
    <cellStyle name="Title 69 9" xfId="27240"/>
    <cellStyle name="Title 7" xfId="27241"/>
    <cellStyle name="Title 7 10" xfId="27242"/>
    <cellStyle name="Title 7 11" xfId="27243"/>
    <cellStyle name="Title 7 12" xfId="27244"/>
    <cellStyle name="Title 7 13" xfId="27245"/>
    <cellStyle name="Title 7 14" xfId="27246"/>
    <cellStyle name="Title 7 15" xfId="27247"/>
    <cellStyle name="Title 7 2" xfId="27248"/>
    <cellStyle name="Title 7 2 2" xfId="27249"/>
    <cellStyle name="Title 7 2 2 2" xfId="27250"/>
    <cellStyle name="Title 7 2 2 3" xfId="27251"/>
    <cellStyle name="Title 7 2 2 4" xfId="27252"/>
    <cellStyle name="Title 7 2 2 5" xfId="27253"/>
    <cellStyle name="Title 7 2 2 6" xfId="27254"/>
    <cellStyle name="Title 7 2 2 7" xfId="27255"/>
    <cellStyle name="Title 7 2 3" xfId="27256"/>
    <cellStyle name="Title 7 2 4" xfId="27257"/>
    <cellStyle name="Title 7 2 5" xfId="27258"/>
    <cellStyle name="Title 7 2 6" xfId="27259"/>
    <cellStyle name="Title 7 2 7" xfId="27260"/>
    <cellStyle name="Title 7 3" xfId="27261"/>
    <cellStyle name="Title 7 3 2" xfId="27262"/>
    <cellStyle name="Title 7 3 2 2" xfId="27263"/>
    <cellStyle name="Title 7 3 2 3" xfId="27264"/>
    <cellStyle name="Title 7 3 2 4" xfId="27265"/>
    <cellStyle name="Title 7 3 2 5" xfId="27266"/>
    <cellStyle name="Title 7 3 2 6" xfId="27267"/>
    <cellStyle name="Title 7 3 2 7" xfId="27268"/>
    <cellStyle name="Title 7 3 3" xfId="27269"/>
    <cellStyle name="Title 7 3 4" xfId="27270"/>
    <cellStyle name="Title 7 3 5" xfId="27271"/>
    <cellStyle name="Title 7 3 6" xfId="27272"/>
    <cellStyle name="Title 7 3 7" xfId="27273"/>
    <cellStyle name="Title 7 4" xfId="27274"/>
    <cellStyle name="Title 7 4 2" xfId="27275"/>
    <cellStyle name="Title 7 4 2 2" xfId="27276"/>
    <cellStyle name="Title 7 4 2 3" xfId="27277"/>
    <cellStyle name="Title 7 4 2 4" xfId="27278"/>
    <cellStyle name="Title 7 4 2 5" xfId="27279"/>
    <cellStyle name="Title 7 4 2 6" xfId="27280"/>
    <cellStyle name="Title 7 4 2 7" xfId="27281"/>
    <cellStyle name="Title 7 4 3" xfId="27282"/>
    <cellStyle name="Title 7 4 4" xfId="27283"/>
    <cellStyle name="Title 7 4 5" xfId="27284"/>
    <cellStyle name="Title 7 4 6" xfId="27285"/>
    <cellStyle name="Title 7 4 7" xfId="27286"/>
    <cellStyle name="Title 7 5" xfId="27287"/>
    <cellStyle name="Title 7 5 2" xfId="27288"/>
    <cellStyle name="Title 7 5 2 2" xfId="27289"/>
    <cellStyle name="Title 7 5 2 3" xfId="27290"/>
    <cellStyle name="Title 7 5 2 4" xfId="27291"/>
    <cellStyle name="Title 7 5 2 5" xfId="27292"/>
    <cellStyle name="Title 7 5 2 6" xfId="27293"/>
    <cellStyle name="Title 7 5 2 7" xfId="27294"/>
    <cellStyle name="Title 7 5 3" xfId="27295"/>
    <cellStyle name="Title 7 5 4" xfId="27296"/>
    <cellStyle name="Title 7 5 5" xfId="27297"/>
    <cellStyle name="Title 7 5 6" xfId="27298"/>
    <cellStyle name="Title 7 5 7" xfId="27299"/>
    <cellStyle name="Title 7 6" xfId="27300"/>
    <cellStyle name="Title 7 6 2" xfId="27301"/>
    <cellStyle name="Title 7 6 2 2" xfId="27302"/>
    <cellStyle name="Title 7 6 2 3" xfId="27303"/>
    <cellStyle name="Title 7 6 2 4" xfId="27304"/>
    <cellStyle name="Title 7 6 2 5" xfId="27305"/>
    <cellStyle name="Title 7 6 2 6" xfId="27306"/>
    <cellStyle name="Title 7 6 2 7" xfId="27307"/>
    <cellStyle name="Title 7 6 3" xfId="27308"/>
    <cellStyle name="Title 7 6 4" xfId="27309"/>
    <cellStyle name="Title 7 6 5" xfId="27310"/>
    <cellStyle name="Title 7 6 6" xfId="27311"/>
    <cellStyle name="Title 7 6 7" xfId="27312"/>
    <cellStyle name="Title 7 7" xfId="27313"/>
    <cellStyle name="Title 7 7 2" xfId="27314"/>
    <cellStyle name="Title 7 7 2 2" xfId="27315"/>
    <cellStyle name="Title 7 7 2 3" xfId="27316"/>
    <cellStyle name="Title 7 7 2 4" xfId="27317"/>
    <cellStyle name="Title 7 7 2 5" xfId="27318"/>
    <cellStyle name="Title 7 7 2 6" xfId="27319"/>
    <cellStyle name="Title 7 7 2 7" xfId="27320"/>
    <cellStyle name="Title 7 7 3" xfId="27321"/>
    <cellStyle name="Title 7 7 4" xfId="27322"/>
    <cellStyle name="Title 7 7 5" xfId="27323"/>
    <cellStyle name="Title 7 7 6" xfId="27324"/>
    <cellStyle name="Title 7 7 7" xfId="27325"/>
    <cellStyle name="Title 7 8" xfId="27326"/>
    <cellStyle name="Title 7 8 2" xfId="27327"/>
    <cellStyle name="Title 7 8 3" xfId="27328"/>
    <cellStyle name="Title 7 8 4" xfId="27329"/>
    <cellStyle name="Title 7 8 5" xfId="27330"/>
    <cellStyle name="Title 7 8 6" xfId="27331"/>
    <cellStyle name="Title 7 8 7" xfId="27332"/>
    <cellStyle name="Title 7 9" xfId="27333"/>
    <cellStyle name="Title 70" xfId="27334"/>
    <cellStyle name="Title 70 2" xfId="27335"/>
    <cellStyle name="Title 70 3" xfId="27336"/>
    <cellStyle name="Title 70 4" xfId="27337"/>
    <cellStyle name="Title 70 5" xfId="27338"/>
    <cellStyle name="Title 70 6" xfId="27339"/>
    <cellStyle name="Title 70 7" xfId="27340"/>
    <cellStyle name="Title 70 8" xfId="27341"/>
    <cellStyle name="Title 70 9" xfId="27342"/>
    <cellStyle name="Title 71" xfId="27343"/>
    <cellStyle name="Title 71 2" xfId="27344"/>
    <cellStyle name="Title 71 3" xfId="27345"/>
    <cellStyle name="Title 71 4" xfId="27346"/>
    <cellStyle name="Title 71 5" xfId="27347"/>
    <cellStyle name="Title 71 6" xfId="27348"/>
    <cellStyle name="Title 71 7" xfId="27349"/>
    <cellStyle name="Title 71 8" xfId="27350"/>
    <cellStyle name="Title 71 9" xfId="27351"/>
    <cellStyle name="Title 72" xfId="27352"/>
    <cellStyle name="Title 8" xfId="27353"/>
    <cellStyle name="Title 8 10" xfId="27354"/>
    <cellStyle name="Title 8 11" xfId="27355"/>
    <cellStyle name="Title 8 12" xfId="27356"/>
    <cellStyle name="Title 8 13" xfId="27357"/>
    <cellStyle name="Title 8 14" xfId="27358"/>
    <cellStyle name="Title 8 15" xfId="27359"/>
    <cellStyle name="Title 8 2" xfId="27360"/>
    <cellStyle name="Title 8 2 2" xfId="27361"/>
    <cellStyle name="Title 8 2 2 2" xfId="27362"/>
    <cellStyle name="Title 8 2 2 3" xfId="27363"/>
    <cellStyle name="Title 8 2 2 4" xfId="27364"/>
    <cellStyle name="Title 8 2 2 5" xfId="27365"/>
    <cellStyle name="Title 8 2 2 6" xfId="27366"/>
    <cellStyle name="Title 8 2 2 7" xfId="27367"/>
    <cellStyle name="Title 8 2 3" xfId="27368"/>
    <cellStyle name="Title 8 2 4" xfId="27369"/>
    <cellStyle name="Title 8 2 5" xfId="27370"/>
    <cellStyle name="Title 8 2 6" xfId="27371"/>
    <cellStyle name="Title 8 2 7" xfId="27372"/>
    <cellStyle name="Title 8 3" xfId="27373"/>
    <cellStyle name="Title 8 3 2" xfId="27374"/>
    <cellStyle name="Title 8 3 2 2" xfId="27375"/>
    <cellStyle name="Title 8 3 2 3" xfId="27376"/>
    <cellStyle name="Title 8 3 2 4" xfId="27377"/>
    <cellStyle name="Title 8 3 2 5" xfId="27378"/>
    <cellStyle name="Title 8 3 2 6" xfId="27379"/>
    <cellStyle name="Title 8 3 2 7" xfId="27380"/>
    <cellStyle name="Title 8 3 3" xfId="27381"/>
    <cellStyle name="Title 8 3 4" xfId="27382"/>
    <cellStyle name="Title 8 3 5" xfId="27383"/>
    <cellStyle name="Title 8 3 6" xfId="27384"/>
    <cellStyle name="Title 8 3 7" xfId="27385"/>
    <cellStyle name="Title 8 4" xfId="27386"/>
    <cellStyle name="Title 8 4 2" xfId="27387"/>
    <cellStyle name="Title 8 4 2 2" xfId="27388"/>
    <cellStyle name="Title 8 4 2 3" xfId="27389"/>
    <cellStyle name="Title 8 4 2 4" xfId="27390"/>
    <cellStyle name="Title 8 4 2 5" xfId="27391"/>
    <cellStyle name="Title 8 4 2 6" xfId="27392"/>
    <cellStyle name="Title 8 4 2 7" xfId="27393"/>
    <cellStyle name="Title 8 4 3" xfId="27394"/>
    <cellStyle name="Title 8 4 4" xfId="27395"/>
    <cellStyle name="Title 8 4 5" xfId="27396"/>
    <cellStyle name="Title 8 4 6" xfId="27397"/>
    <cellStyle name="Title 8 4 7" xfId="27398"/>
    <cellStyle name="Title 8 5" xfId="27399"/>
    <cellStyle name="Title 8 5 2" xfId="27400"/>
    <cellStyle name="Title 8 5 2 2" xfId="27401"/>
    <cellStyle name="Title 8 5 2 3" xfId="27402"/>
    <cellStyle name="Title 8 5 2 4" xfId="27403"/>
    <cellStyle name="Title 8 5 2 5" xfId="27404"/>
    <cellStyle name="Title 8 5 2 6" xfId="27405"/>
    <cellStyle name="Title 8 5 2 7" xfId="27406"/>
    <cellStyle name="Title 8 5 3" xfId="27407"/>
    <cellStyle name="Title 8 5 4" xfId="27408"/>
    <cellStyle name="Title 8 5 5" xfId="27409"/>
    <cellStyle name="Title 8 5 6" xfId="27410"/>
    <cellStyle name="Title 8 5 7" xfId="27411"/>
    <cellStyle name="Title 8 6" xfId="27412"/>
    <cellStyle name="Title 8 6 2" xfId="27413"/>
    <cellStyle name="Title 8 6 2 2" xfId="27414"/>
    <cellStyle name="Title 8 6 2 3" xfId="27415"/>
    <cellStyle name="Title 8 6 2 4" xfId="27416"/>
    <cellStyle name="Title 8 6 2 5" xfId="27417"/>
    <cellStyle name="Title 8 6 2 6" xfId="27418"/>
    <cellStyle name="Title 8 6 2 7" xfId="27419"/>
    <cellStyle name="Title 8 6 3" xfId="27420"/>
    <cellStyle name="Title 8 6 4" xfId="27421"/>
    <cellStyle name="Title 8 6 5" xfId="27422"/>
    <cellStyle name="Title 8 6 6" xfId="27423"/>
    <cellStyle name="Title 8 6 7" xfId="27424"/>
    <cellStyle name="Title 8 7" xfId="27425"/>
    <cellStyle name="Title 8 7 2" xfId="27426"/>
    <cellStyle name="Title 8 7 2 2" xfId="27427"/>
    <cellStyle name="Title 8 7 2 3" xfId="27428"/>
    <cellStyle name="Title 8 7 2 4" xfId="27429"/>
    <cellStyle name="Title 8 7 2 5" xfId="27430"/>
    <cellStyle name="Title 8 7 2 6" xfId="27431"/>
    <cellStyle name="Title 8 7 2 7" xfId="27432"/>
    <cellStyle name="Title 8 7 3" xfId="27433"/>
    <cellStyle name="Title 8 7 4" xfId="27434"/>
    <cellStyle name="Title 8 7 5" xfId="27435"/>
    <cellStyle name="Title 8 7 6" xfId="27436"/>
    <cellStyle name="Title 8 7 7" xfId="27437"/>
    <cellStyle name="Title 8 8" xfId="27438"/>
    <cellStyle name="Title 8 8 2" xfId="27439"/>
    <cellStyle name="Title 8 8 3" xfId="27440"/>
    <cellStyle name="Title 8 8 4" xfId="27441"/>
    <cellStyle name="Title 8 8 5" xfId="27442"/>
    <cellStyle name="Title 8 8 6" xfId="27443"/>
    <cellStyle name="Title 8 8 7" xfId="27444"/>
    <cellStyle name="Title 8 9" xfId="27445"/>
    <cellStyle name="Title 9" xfId="27446"/>
    <cellStyle name="Title 9 10" xfId="27447"/>
    <cellStyle name="Title 9 11" xfId="27448"/>
    <cellStyle name="Title 9 12" xfId="27449"/>
    <cellStyle name="Title 9 13" xfId="27450"/>
    <cellStyle name="Title 9 14" xfId="27451"/>
    <cellStyle name="Title 9 15" xfId="27452"/>
    <cellStyle name="Title 9 2" xfId="27453"/>
    <cellStyle name="Title 9 2 2" xfId="27454"/>
    <cellStyle name="Title 9 2 3" xfId="27455"/>
    <cellStyle name="Title 9 2 4" xfId="27456"/>
    <cellStyle name="Title 9 2 5" xfId="27457"/>
    <cellStyle name="Title 9 2 6" xfId="27458"/>
    <cellStyle name="Title 9 2 7" xfId="27459"/>
    <cellStyle name="Title 9 3" xfId="27460"/>
    <cellStyle name="Title 9 4" xfId="27461"/>
    <cellStyle name="Title 9 5" xfId="27462"/>
    <cellStyle name="Title 9 6" xfId="27463"/>
    <cellStyle name="Title 9 7" xfId="27464"/>
    <cellStyle name="Title 9 8" xfId="27465"/>
    <cellStyle name="Title 9 9" xfId="27466"/>
    <cellStyle name="Total" xfId="30300" builtinId="25" customBuiltin="1"/>
    <cellStyle name="Total (negative)" xfId="40"/>
    <cellStyle name="Total (negative) 2" xfId="27468"/>
    <cellStyle name="Total (negative) 3" xfId="27467"/>
    <cellStyle name="Total 10" xfId="111"/>
    <cellStyle name="Total 10 10" xfId="27470"/>
    <cellStyle name="Total 10 11" xfId="27471"/>
    <cellStyle name="Total 10 12" xfId="27472"/>
    <cellStyle name="Total 10 13" xfId="27473"/>
    <cellStyle name="Total 10 14" xfId="27474"/>
    <cellStyle name="Total 10 15" xfId="27475"/>
    <cellStyle name="Total 10 16" xfId="27469"/>
    <cellStyle name="Total 10 2" xfId="27476"/>
    <cellStyle name="Total 10 2 2" xfId="27477"/>
    <cellStyle name="Total 10 2 3" xfId="27478"/>
    <cellStyle name="Total 10 2 4" xfId="27479"/>
    <cellStyle name="Total 10 2 5" xfId="27480"/>
    <cellStyle name="Total 10 2 6" xfId="27481"/>
    <cellStyle name="Total 10 2 7" xfId="27482"/>
    <cellStyle name="Total 10 3" xfId="27483"/>
    <cellStyle name="Total 10 4" xfId="27484"/>
    <cellStyle name="Total 10 5" xfId="27485"/>
    <cellStyle name="Total 10 6" xfId="27486"/>
    <cellStyle name="Total 10 7" xfId="27487"/>
    <cellStyle name="Total 10 8" xfId="27488"/>
    <cellStyle name="Total 10 9" xfId="27489"/>
    <cellStyle name="Total 1000" xfId="41"/>
    <cellStyle name="Total 1000 (negative)" xfId="42"/>
    <cellStyle name="Total 1000 (negative) 2" xfId="27492"/>
    <cellStyle name="Total 1000 (negative) 3" xfId="27491"/>
    <cellStyle name="Total 1000 2" xfId="27493"/>
    <cellStyle name="Total 1000 3" xfId="27494"/>
    <cellStyle name="Total 1000 4" xfId="27495"/>
    <cellStyle name="Total 1000 5" xfId="27496"/>
    <cellStyle name="Total 1000 6" xfId="27490"/>
    <cellStyle name="Total 1000_Ársreikningur" xfId="43"/>
    <cellStyle name="Total 11" xfId="112"/>
    <cellStyle name="Total 11 10" xfId="27498"/>
    <cellStyle name="Total 11 11" xfId="27499"/>
    <cellStyle name="Total 11 12" xfId="27500"/>
    <cellStyle name="Total 11 13" xfId="27501"/>
    <cellStyle name="Total 11 14" xfId="27502"/>
    <cellStyle name="Total 11 15" xfId="27503"/>
    <cellStyle name="Total 11 16" xfId="27497"/>
    <cellStyle name="Total 11 2" xfId="27504"/>
    <cellStyle name="Total 11 2 2" xfId="27505"/>
    <cellStyle name="Total 11 2 3" xfId="27506"/>
    <cellStyle name="Total 11 2 4" xfId="27507"/>
    <cellStyle name="Total 11 2 5" xfId="27508"/>
    <cellStyle name="Total 11 2 6" xfId="27509"/>
    <cellStyle name="Total 11 2 7" xfId="27510"/>
    <cellStyle name="Total 11 3" xfId="27511"/>
    <cellStyle name="Total 11 4" xfId="27512"/>
    <cellStyle name="Total 11 5" xfId="27513"/>
    <cellStyle name="Total 11 6" xfId="27514"/>
    <cellStyle name="Total 11 7" xfId="27515"/>
    <cellStyle name="Total 11 8" xfId="27516"/>
    <cellStyle name="Total 11 9" xfId="27517"/>
    <cellStyle name="Total 12" xfId="113"/>
    <cellStyle name="Total 12 10" xfId="27519"/>
    <cellStyle name="Total 12 11" xfId="27520"/>
    <cellStyle name="Total 12 12" xfId="27521"/>
    <cellStyle name="Total 12 13" xfId="27522"/>
    <cellStyle name="Total 12 14" xfId="27523"/>
    <cellStyle name="Total 12 15" xfId="27524"/>
    <cellStyle name="Total 12 16" xfId="27518"/>
    <cellStyle name="Total 12 2" xfId="27525"/>
    <cellStyle name="Total 12 2 2" xfId="27526"/>
    <cellStyle name="Total 12 2 3" xfId="27527"/>
    <cellStyle name="Total 12 2 4" xfId="27528"/>
    <cellStyle name="Total 12 2 5" xfId="27529"/>
    <cellStyle name="Total 12 2 6" xfId="27530"/>
    <cellStyle name="Total 12 2 7" xfId="27531"/>
    <cellStyle name="Total 12 3" xfId="27532"/>
    <cellStyle name="Total 12 4" xfId="27533"/>
    <cellStyle name="Total 12 5" xfId="27534"/>
    <cellStyle name="Total 12 6" xfId="27535"/>
    <cellStyle name="Total 12 7" xfId="27536"/>
    <cellStyle name="Total 12 8" xfId="27537"/>
    <cellStyle name="Total 12 9" xfId="27538"/>
    <cellStyle name="Total 13" xfId="114"/>
    <cellStyle name="Total 13 10" xfId="27540"/>
    <cellStyle name="Total 13 11" xfId="27541"/>
    <cellStyle name="Total 13 12" xfId="27542"/>
    <cellStyle name="Total 13 13" xfId="27543"/>
    <cellStyle name="Total 13 14" xfId="27544"/>
    <cellStyle name="Total 13 15" xfId="27545"/>
    <cellStyle name="Total 13 16" xfId="27539"/>
    <cellStyle name="Total 13 2" xfId="27546"/>
    <cellStyle name="Total 13 2 2" xfId="27547"/>
    <cellStyle name="Total 13 2 3" xfId="27548"/>
    <cellStyle name="Total 13 2 4" xfId="27549"/>
    <cellStyle name="Total 13 2 5" xfId="27550"/>
    <cellStyle name="Total 13 2 6" xfId="27551"/>
    <cellStyle name="Total 13 2 7" xfId="27552"/>
    <cellStyle name="Total 13 3" xfId="27553"/>
    <cellStyle name="Total 13 4" xfId="27554"/>
    <cellStyle name="Total 13 5" xfId="27555"/>
    <cellStyle name="Total 13 6" xfId="27556"/>
    <cellStyle name="Total 13 7" xfId="27557"/>
    <cellStyle name="Total 13 8" xfId="27558"/>
    <cellStyle name="Total 13 9" xfId="27559"/>
    <cellStyle name="Total 14" xfId="115"/>
    <cellStyle name="Total 14 10" xfId="27561"/>
    <cellStyle name="Total 14 11" xfId="27562"/>
    <cellStyle name="Total 14 12" xfId="27563"/>
    <cellStyle name="Total 14 13" xfId="27564"/>
    <cellStyle name="Total 14 14" xfId="27565"/>
    <cellStyle name="Total 14 15" xfId="27566"/>
    <cellStyle name="Total 14 16" xfId="27560"/>
    <cellStyle name="Total 14 2" xfId="27567"/>
    <cellStyle name="Total 14 2 2" xfId="27568"/>
    <cellStyle name="Total 14 2 3" xfId="27569"/>
    <cellStyle name="Total 14 2 4" xfId="27570"/>
    <cellStyle name="Total 14 2 5" xfId="27571"/>
    <cellStyle name="Total 14 2 6" xfId="27572"/>
    <cellStyle name="Total 14 2 7" xfId="27573"/>
    <cellStyle name="Total 14 3" xfId="27574"/>
    <cellStyle name="Total 14 4" xfId="27575"/>
    <cellStyle name="Total 14 5" xfId="27576"/>
    <cellStyle name="Total 14 6" xfId="27577"/>
    <cellStyle name="Total 14 7" xfId="27578"/>
    <cellStyle name="Total 14 8" xfId="27579"/>
    <cellStyle name="Total 14 9" xfId="27580"/>
    <cellStyle name="Total 15" xfId="27581"/>
    <cellStyle name="Total 15 10" xfId="27582"/>
    <cellStyle name="Total 15 11" xfId="27583"/>
    <cellStyle name="Total 15 12" xfId="27584"/>
    <cellStyle name="Total 15 13" xfId="27585"/>
    <cellStyle name="Total 15 14" xfId="27586"/>
    <cellStyle name="Total 15 15" xfId="27587"/>
    <cellStyle name="Total 15 2" xfId="27588"/>
    <cellStyle name="Total 15 2 2" xfId="27589"/>
    <cellStyle name="Total 15 2 3" xfId="27590"/>
    <cellStyle name="Total 15 2 4" xfId="27591"/>
    <cellStyle name="Total 15 2 5" xfId="27592"/>
    <cellStyle name="Total 15 2 6" xfId="27593"/>
    <cellStyle name="Total 15 2 7" xfId="27594"/>
    <cellStyle name="Total 15 3" xfId="27595"/>
    <cellStyle name="Total 15 4" xfId="27596"/>
    <cellStyle name="Total 15 5" xfId="27597"/>
    <cellStyle name="Total 15 6" xfId="27598"/>
    <cellStyle name="Total 15 7" xfId="27599"/>
    <cellStyle name="Total 15 8" xfId="27600"/>
    <cellStyle name="Total 15 9" xfId="27601"/>
    <cellStyle name="Total 16" xfId="27602"/>
    <cellStyle name="Total 16 10" xfId="27603"/>
    <cellStyle name="Total 16 11" xfId="27604"/>
    <cellStyle name="Total 16 12" xfId="27605"/>
    <cellStyle name="Total 16 13" xfId="27606"/>
    <cellStyle name="Total 16 14" xfId="27607"/>
    <cellStyle name="Total 16 15" xfId="27608"/>
    <cellStyle name="Total 16 2" xfId="27609"/>
    <cellStyle name="Total 16 2 2" xfId="27610"/>
    <cellStyle name="Total 16 2 3" xfId="27611"/>
    <cellStyle name="Total 16 2 4" xfId="27612"/>
    <cellStyle name="Total 16 2 5" xfId="27613"/>
    <cellStyle name="Total 16 2 6" xfId="27614"/>
    <cellStyle name="Total 16 2 7" xfId="27615"/>
    <cellStyle name="Total 16 3" xfId="27616"/>
    <cellStyle name="Total 16 4" xfId="27617"/>
    <cellStyle name="Total 16 5" xfId="27618"/>
    <cellStyle name="Total 16 6" xfId="27619"/>
    <cellStyle name="Total 16 7" xfId="27620"/>
    <cellStyle name="Total 16 8" xfId="27621"/>
    <cellStyle name="Total 16 9" xfId="27622"/>
    <cellStyle name="Total 17" xfId="27623"/>
    <cellStyle name="Total 17 10" xfId="27624"/>
    <cellStyle name="Total 17 11" xfId="27625"/>
    <cellStyle name="Total 17 12" xfId="27626"/>
    <cellStyle name="Total 17 13" xfId="27627"/>
    <cellStyle name="Total 17 14" xfId="27628"/>
    <cellStyle name="Total 17 15" xfId="27629"/>
    <cellStyle name="Total 17 2" xfId="27630"/>
    <cellStyle name="Total 17 2 2" xfId="27631"/>
    <cellStyle name="Total 17 2 3" xfId="27632"/>
    <cellStyle name="Total 17 2 4" xfId="27633"/>
    <cellStyle name="Total 17 2 5" xfId="27634"/>
    <cellStyle name="Total 17 2 6" xfId="27635"/>
    <cellStyle name="Total 17 2 7" xfId="27636"/>
    <cellStyle name="Total 17 3" xfId="27637"/>
    <cellStyle name="Total 17 4" xfId="27638"/>
    <cellStyle name="Total 17 5" xfId="27639"/>
    <cellStyle name="Total 17 6" xfId="27640"/>
    <cellStyle name="Total 17 7" xfId="27641"/>
    <cellStyle name="Total 17 8" xfId="27642"/>
    <cellStyle name="Total 17 9" xfId="27643"/>
    <cellStyle name="Total 18" xfId="27644"/>
    <cellStyle name="Total 18 10" xfId="27645"/>
    <cellStyle name="Total 18 11" xfId="27646"/>
    <cellStyle name="Total 18 12" xfId="27647"/>
    <cellStyle name="Total 18 13" xfId="27648"/>
    <cellStyle name="Total 18 14" xfId="27649"/>
    <cellStyle name="Total 18 15" xfId="27650"/>
    <cellStyle name="Total 18 2" xfId="27651"/>
    <cellStyle name="Total 18 2 2" xfId="27652"/>
    <cellStyle name="Total 18 2 3" xfId="27653"/>
    <cellStyle name="Total 18 2 4" xfId="27654"/>
    <cellStyle name="Total 18 2 5" xfId="27655"/>
    <cellStyle name="Total 18 2 6" xfId="27656"/>
    <cellStyle name="Total 18 2 7" xfId="27657"/>
    <cellStyle name="Total 18 3" xfId="27658"/>
    <cellStyle name="Total 18 4" xfId="27659"/>
    <cellStyle name="Total 18 5" xfId="27660"/>
    <cellStyle name="Total 18 6" xfId="27661"/>
    <cellStyle name="Total 18 7" xfId="27662"/>
    <cellStyle name="Total 18 8" xfId="27663"/>
    <cellStyle name="Total 18 9" xfId="27664"/>
    <cellStyle name="Total 19" xfId="27665"/>
    <cellStyle name="Total 19 10" xfId="27666"/>
    <cellStyle name="Total 19 11" xfId="27667"/>
    <cellStyle name="Total 19 12" xfId="27668"/>
    <cellStyle name="Total 19 13" xfId="27669"/>
    <cellStyle name="Total 19 14" xfId="27670"/>
    <cellStyle name="Total 19 15" xfId="27671"/>
    <cellStyle name="Total 19 2" xfId="27672"/>
    <cellStyle name="Total 19 2 2" xfId="27673"/>
    <cellStyle name="Total 19 2 3" xfId="27674"/>
    <cellStyle name="Total 19 2 4" xfId="27675"/>
    <cellStyle name="Total 19 2 5" xfId="27676"/>
    <cellStyle name="Total 19 2 6" xfId="27677"/>
    <cellStyle name="Total 19 2 7" xfId="27678"/>
    <cellStyle name="Total 19 3" xfId="27679"/>
    <cellStyle name="Total 19 4" xfId="27680"/>
    <cellStyle name="Total 19 5" xfId="27681"/>
    <cellStyle name="Total 19 6" xfId="27682"/>
    <cellStyle name="Total 19 7" xfId="27683"/>
    <cellStyle name="Total 19 8" xfId="27684"/>
    <cellStyle name="Total 19 9" xfId="27685"/>
    <cellStyle name="Total 2" xfId="44"/>
    <cellStyle name="Total 2 10" xfId="27687"/>
    <cellStyle name="Total 2 10 2" xfId="27688"/>
    <cellStyle name="Total 2 10 2 2" xfId="27689"/>
    <cellStyle name="Total 2 10 2 3" xfId="27690"/>
    <cellStyle name="Total 2 10 2 4" xfId="27691"/>
    <cellStyle name="Total 2 10 2 5" xfId="27692"/>
    <cellStyle name="Total 2 10 2 6" xfId="27693"/>
    <cellStyle name="Total 2 10 2 7" xfId="27694"/>
    <cellStyle name="Total 2 10 3" xfId="27695"/>
    <cellStyle name="Total 2 10 4" xfId="27696"/>
    <cellStyle name="Total 2 10 5" xfId="27697"/>
    <cellStyle name="Total 2 10 6" xfId="27698"/>
    <cellStyle name="Total 2 10 7" xfId="27699"/>
    <cellStyle name="Total 2 11" xfId="27700"/>
    <cellStyle name="Total 2 12" xfId="27701"/>
    <cellStyle name="Total 2 13" xfId="27702"/>
    <cellStyle name="Total 2 14" xfId="27703"/>
    <cellStyle name="Total 2 15" xfId="27704"/>
    <cellStyle name="Total 2 16" xfId="27705"/>
    <cellStyle name="Total 2 17" xfId="27706"/>
    <cellStyle name="Total 2 18" xfId="27707"/>
    <cellStyle name="Total 2 19" xfId="27708"/>
    <cellStyle name="Total 2 2" xfId="27709"/>
    <cellStyle name="Total 2 2 10" xfId="27710"/>
    <cellStyle name="Total 2 2 11" xfId="27711"/>
    <cellStyle name="Total 2 2 12" xfId="27712"/>
    <cellStyle name="Total 2 2 13" xfId="27713"/>
    <cellStyle name="Total 2 2 14" xfId="27714"/>
    <cellStyle name="Total 2 2 2" xfId="27715"/>
    <cellStyle name="Total 2 2 2 10" xfId="27716"/>
    <cellStyle name="Total 2 2 2 11" xfId="27717"/>
    <cellStyle name="Total 2 2 2 12" xfId="27718"/>
    <cellStyle name="Total 2 2 2 13" xfId="27719"/>
    <cellStyle name="Total 2 2 2 2" xfId="27720"/>
    <cellStyle name="Total 2 2 2 2 10" xfId="27721"/>
    <cellStyle name="Total 2 2 2 2 11" xfId="27722"/>
    <cellStyle name="Total 2 2 2 2 12" xfId="27723"/>
    <cellStyle name="Total 2 2 2 2 2" xfId="27724"/>
    <cellStyle name="Total 2 2 2 2 2 2" xfId="27725"/>
    <cellStyle name="Total 2 2 2 2 2 2 2" xfId="27726"/>
    <cellStyle name="Total 2 2 2 2 2 2 3" xfId="27727"/>
    <cellStyle name="Total 2 2 2 2 2 2 4" xfId="27728"/>
    <cellStyle name="Total 2 2 2 2 2 2 5" xfId="27729"/>
    <cellStyle name="Total 2 2 2 2 2 2 6" xfId="27730"/>
    <cellStyle name="Total 2 2 2 2 2 2 7" xfId="27731"/>
    <cellStyle name="Total 2 2 2 2 2 3" xfId="27732"/>
    <cellStyle name="Total 2 2 2 2 2 4" xfId="27733"/>
    <cellStyle name="Total 2 2 2 2 2 5" xfId="27734"/>
    <cellStyle name="Total 2 2 2 2 2 6" xfId="27735"/>
    <cellStyle name="Total 2 2 2 2 2 7" xfId="27736"/>
    <cellStyle name="Total 2 2 2 2 3" xfId="27737"/>
    <cellStyle name="Total 2 2 2 2 4" xfId="27738"/>
    <cellStyle name="Total 2 2 2 2 5" xfId="27739"/>
    <cellStyle name="Total 2 2 2 2 6" xfId="27740"/>
    <cellStyle name="Total 2 2 2 2 7" xfId="27741"/>
    <cellStyle name="Total 2 2 2 2 8" xfId="27742"/>
    <cellStyle name="Total 2 2 2 2 9" xfId="27743"/>
    <cellStyle name="Total 2 2 2 3" xfId="27744"/>
    <cellStyle name="Total 2 2 2 4" xfId="27745"/>
    <cellStyle name="Total 2 2 2 5" xfId="27746"/>
    <cellStyle name="Total 2 2 2 6" xfId="27747"/>
    <cellStyle name="Total 2 2 2 7" xfId="27748"/>
    <cellStyle name="Total 2 2 2 8" xfId="27749"/>
    <cellStyle name="Total 2 2 2 9" xfId="27750"/>
    <cellStyle name="Total 2 2 3" xfId="27751"/>
    <cellStyle name="Total 2 2 4" xfId="27752"/>
    <cellStyle name="Total 2 2 4 2" xfId="27753"/>
    <cellStyle name="Total 2 2 4 3" xfId="27754"/>
    <cellStyle name="Total 2 2 4 4" xfId="27755"/>
    <cellStyle name="Total 2 2 4 5" xfId="27756"/>
    <cellStyle name="Total 2 2 4 6" xfId="27757"/>
    <cellStyle name="Total 2 2 5" xfId="27758"/>
    <cellStyle name="Total 2 2 6" xfId="27759"/>
    <cellStyle name="Total 2 2 7" xfId="27760"/>
    <cellStyle name="Total 2 2 8" xfId="27761"/>
    <cellStyle name="Total 2 2 9" xfId="27762"/>
    <cellStyle name="Total 2 20" xfId="27763"/>
    <cellStyle name="Total 2 21" xfId="27686"/>
    <cellStyle name="Total 2 22" xfId="30797"/>
    <cellStyle name="Total 2 3" xfId="27764"/>
    <cellStyle name="Total 2 3 2" xfId="27765"/>
    <cellStyle name="Total 2 3 2 2" xfId="27766"/>
    <cellStyle name="Total 2 3 2 3" xfId="27767"/>
    <cellStyle name="Total 2 3 2 4" xfId="27768"/>
    <cellStyle name="Total 2 3 2 5" xfId="27769"/>
    <cellStyle name="Total 2 3 2 6" xfId="27770"/>
    <cellStyle name="Total 2 3 2 7" xfId="27771"/>
    <cellStyle name="Total 2 3 3" xfId="27772"/>
    <cellStyle name="Total 2 3 4" xfId="27773"/>
    <cellStyle name="Total 2 3 5" xfId="27774"/>
    <cellStyle name="Total 2 3 6" xfId="27775"/>
    <cellStyle name="Total 2 3 7" xfId="27776"/>
    <cellStyle name="Total 2 3 8" xfId="27777"/>
    <cellStyle name="Total 2 4" xfId="27778"/>
    <cellStyle name="Total 2 4 2" xfId="27779"/>
    <cellStyle name="Total 2 4 2 2" xfId="27780"/>
    <cellStyle name="Total 2 4 2 3" xfId="27781"/>
    <cellStyle name="Total 2 4 2 4" xfId="27782"/>
    <cellStyle name="Total 2 4 2 5" xfId="27783"/>
    <cellStyle name="Total 2 4 2 6" xfId="27784"/>
    <cellStyle name="Total 2 4 2 7" xfId="27785"/>
    <cellStyle name="Total 2 4 3" xfId="27786"/>
    <cellStyle name="Total 2 4 4" xfId="27787"/>
    <cellStyle name="Total 2 4 5" xfId="27788"/>
    <cellStyle name="Total 2 4 6" xfId="27789"/>
    <cellStyle name="Total 2 4 7" xfId="27790"/>
    <cellStyle name="Total 2 4 8" xfId="27791"/>
    <cellStyle name="Total 2 5" xfId="27792"/>
    <cellStyle name="Total 2 5 2" xfId="27793"/>
    <cellStyle name="Total 2 5 2 2" xfId="27794"/>
    <cellStyle name="Total 2 5 2 3" xfId="27795"/>
    <cellStyle name="Total 2 5 2 4" xfId="27796"/>
    <cellStyle name="Total 2 5 2 5" xfId="27797"/>
    <cellStyle name="Total 2 5 2 6" xfId="27798"/>
    <cellStyle name="Total 2 5 2 7" xfId="27799"/>
    <cellStyle name="Total 2 5 3" xfId="27800"/>
    <cellStyle name="Total 2 5 4" xfId="27801"/>
    <cellStyle name="Total 2 5 5" xfId="27802"/>
    <cellStyle name="Total 2 5 6" xfId="27803"/>
    <cellStyle name="Total 2 5 7" xfId="27804"/>
    <cellStyle name="Total 2 5 8" xfId="27805"/>
    <cellStyle name="Total 2 6" xfId="27806"/>
    <cellStyle name="Total 2 6 2" xfId="27807"/>
    <cellStyle name="Total 2 6 2 2" xfId="27808"/>
    <cellStyle name="Total 2 6 2 3" xfId="27809"/>
    <cellStyle name="Total 2 6 2 4" xfId="27810"/>
    <cellStyle name="Total 2 6 2 5" xfId="27811"/>
    <cellStyle name="Total 2 6 2 6" xfId="27812"/>
    <cellStyle name="Total 2 6 2 7" xfId="27813"/>
    <cellStyle name="Total 2 6 3" xfId="27814"/>
    <cellStyle name="Total 2 6 4" xfId="27815"/>
    <cellStyle name="Total 2 6 5" xfId="27816"/>
    <cellStyle name="Total 2 6 6" xfId="27817"/>
    <cellStyle name="Total 2 6 7" xfId="27818"/>
    <cellStyle name="Total 2 6 8" xfId="27819"/>
    <cellStyle name="Total 2 7" xfId="27820"/>
    <cellStyle name="Total 2 7 2" xfId="27821"/>
    <cellStyle name="Total 2 7 2 2" xfId="27822"/>
    <cellStyle name="Total 2 7 2 3" xfId="27823"/>
    <cellStyle name="Total 2 7 2 4" xfId="27824"/>
    <cellStyle name="Total 2 7 2 5" xfId="27825"/>
    <cellStyle name="Total 2 7 2 6" xfId="27826"/>
    <cellStyle name="Total 2 7 2 7" xfId="27827"/>
    <cellStyle name="Total 2 7 3" xfId="27828"/>
    <cellStyle name="Total 2 7 4" xfId="27829"/>
    <cellStyle name="Total 2 7 5" xfId="27830"/>
    <cellStyle name="Total 2 7 6" xfId="27831"/>
    <cellStyle name="Total 2 7 7" xfId="27832"/>
    <cellStyle name="Total 2 7 8" xfId="27833"/>
    <cellStyle name="Total 2 8" xfId="27834"/>
    <cellStyle name="Total 2 8 2" xfId="27835"/>
    <cellStyle name="Total 2 8 2 2" xfId="27836"/>
    <cellStyle name="Total 2 8 2 3" xfId="27837"/>
    <cellStyle name="Total 2 8 2 4" xfId="27838"/>
    <cellStyle name="Total 2 8 2 5" xfId="27839"/>
    <cellStyle name="Total 2 8 2 6" xfId="27840"/>
    <cellStyle name="Total 2 8 2 7" xfId="27841"/>
    <cellStyle name="Total 2 8 3" xfId="27842"/>
    <cellStyle name="Total 2 8 4" xfId="27843"/>
    <cellStyle name="Total 2 8 5" xfId="27844"/>
    <cellStyle name="Total 2 8 6" xfId="27845"/>
    <cellStyle name="Total 2 8 7" xfId="27846"/>
    <cellStyle name="Total 2 9" xfId="27847"/>
    <cellStyle name="Total 2 9 10" xfId="27848"/>
    <cellStyle name="Total 2 9 11" xfId="27849"/>
    <cellStyle name="Total 2 9 12" xfId="27850"/>
    <cellStyle name="Total 2 9 2" xfId="27851"/>
    <cellStyle name="Total 2 9 2 2" xfId="27852"/>
    <cellStyle name="Total 2 9 2 2 2" xfId="27853"/>
    <cellStyle name="Total 2 9 2 2 3" xfId="27854"/>
    <cellStyle name="Total 2 9 2 2 4" xfId="27855"/>
    <cellStyle name="Total 2 9 2 2 5" xfId="27856"/>
    <cellStyle name="Total 2 9 2 2 6" xfId="27857"/>
    <cellStyle name="Total 2 9 2 2 7" xfId="27858"/>
    <cellStyle name="Total 2 9 2 3" xfId="27859"/>
    <cellStyle name="Total 2 9 2 4" xfId="27860"/>
    <cellStyle name="Total 2 9 2 5" xfId="27861"/>
    <cellStyle name="Total 2 9 2 6" xfId="27862"/>
    <cellStyle name="Total 2 9 2 7" xfId="27863"/>
    <cellStyle name="Total 2 9 3" xfId="27864"/>
    <cellStyle name="Total 2 9 4" xfId="27865"/>
    <cellStyle name="Total 2 9 5" xfId="27866"/>
    <cellStyle name="Total 2 9 6" xfId="27867"/>
    <cellStyle name="Total 2 9 7" xfId="27868"/>
    <cellStyle name="Total 2 9 8" xfId="27869"/>
    <cellStyle name="Total 2 9 9" xfId="27870"/>
    <cellStyle name="Total 20" xfId="27871"/>
    <cellStyle name="Total 20 10" xfId="27872"/>
    <cellStyle name="Total 20 11" xfId="27873"/>
    <cellStyle name="Total 20 12" xfId="27874"/>
    <cellStyle name="Total 20 13" xfId="27875"/>
    <cellStyle name="Total 20 14" xfId="27876"/>
    <cellStyle name="Total 20 15" xfId="27877"/>
    <cellStyle name="Total 20 2" xfId="27878"/>
    <cellStyle name="Total 20 2 2" xfId="27879"/>
    <cellStyle name="Total 20 2 3" xfId="27880"/>
    <cellStyle name="Total 20 2 4" xfId="27881"/>
    <cellStyle name="Total 20 2 5" xfId="27882"/>
    <cellStyle name="Total 20 2 6" xfId="27883"/>
    <cellStyle name="Total 20 2 7" xfId="27884"/>
    <cellStyle name="Total 20 3" xfId="27885"/>
    <cellStyle name="Total 20 4" xfId="27886"/>
    <cellStyle name="Total 20 5" xfId="27887"/>
    <cellStyle name="Total 20 6" xfId="27888"/>
    <cellStyle name="Total 20 7" xfId="27889"/>
    <cellStyle name="Total 20 8" xfId="27890"/>
    <cellStyle name="Total 20 9" xfId="27891"/>
    <cellStyle name="Total 21" xfId="27892"/>
    <cellStyle name="Total 21 10" xfId="27893"/>
    <cellStyle name="Total 21 11" xfId="27894"/>
    <cellStyle name="Total 21 12" xfId="27895"/>
    <cellStyle name="Total 21 13" xfId="27896"/>
    <cellStyle name="Total 21 14" xfId="27897"/>
    <cellStyle name="Total 21 15" xfId="27898"/>
    <cellStyle name="Total 21 2" xfId="27899"/>
    <cellStyle name="Total 21 2 2" xfId="27900"/>
    <cellStyle name="Total 21 2 3" xfId="27901"/>
    <cellStyle name="Total 21 2 4" xfId="27902"/>
    <cellStyle name="Total 21 2 5" xfId="27903"/>
    <cellStyle name="Total 21 2 6" xfId="27904"/>
    <cellStyle name="Total 21 2 7" xfId="27905"/>
    <cellStyle name="Total 21 3" xfId="27906"/>
    <cellStyle name="Total 21 4" xfId="27907"/>
    <cellStyle name="Total 21 5" xfId="27908"/>
    <cellStyle name="Total 21 6" xfId="27909"/>
    <cellStyle name="Total 21 7" xfId="27910"/>
    <cellStyle name="Total 21 8" xfId="27911"/>
    <cellStyle name="Total 21 9" xfId="27912"/>
    <cellStyle name="Total 22" xfId="27913"/>
    <cellStyle name="Total 22 10" xfId="27914"/>
    <cellStyle name="Total 22 11" xfId="27915"/>
    <cellStyle name="Total 22 12" xfId="27916"/>
    <cellStyle name="Total 22 13" xfId="27917"/>
    <cellStyle name="Total 22 14" xfId="27918"/>
    <cellStyle name="Total 22 15" xfId="27919"/>
    <cellStyle name="Total 22 2" xfId="27920"/>
    <cellStyle name="Total 22 2 2" xfId="27921"/>
    <cellStyle name="Total 22 2 3" xfId="27922"/>
    <cellStyle name="Total 22 2 4" xfId="27923"/>
    <cellStyle name="Total 22 2 5" xfId="27924"/>
    <cellStyle name="Total 22 2 6" xfId="27925"/>
    <cellStyle name="Total 22 2 7" xfId="27926"/>
    <cellStyle name="Total 22 3" xfId="27927"/>
    <cellStyle name="Total 22 4" xfId="27928"/>
    <cellStyle name="Total 22 5" xfId="27929"/>
    <cellStyle name="Total 22 6" xfId="27930"/>
    <cellStyle name="Total 22 7" xfId="27931"/>
    <cellStyle name="Total 22 8" xfId="27932"/>
    <cellStyle name="Total 22 9" xfId="27933"/>
    <cellStyle name="Total 23" xfId="27934"/>
    <cellStyle name="Total 23 10" xfId="27935"/>
    <cellStyle name="Total 23 11" xfId="27936"/>
    <cellStyle name="Total 23 12" xfId="27937"/>
    <cellStyle name="Total 23 13" xfId="27938"/>
    <cellStyle name="Total 23 14" xfId="27939"/>
    <cellStyle name="Total 23 15" xfId="27940"/>
    <cellStyle name="Total 23 2" xfId="27941"/>
    <cellStyle name="Total 23 2 2" xfId="27942"/>
    <cellStyle name="Total 23 2 3" xfId="27943"/>
    <cellStyle name="Total 23 2 4" xfId="27944"/>
    <cellStyle name="Total 23 2 5" xfId="27945"/>
    <cellStyle name="Total 23 2 6" xfId="27946"/>
    <cellStyle name="Total 23 2 7" xfId="27947"/>
    <cellStyle name="Total 23 3" xfId="27948"/>
    <cellStyle name="Total 23 4" xfId="27949"/>
    <cellStyle name="Total 23 5" xfId="27950"/>
    <cellStyle name="Total 23 6" xfId="27951"/>
    <cellStyle name="Total 23 7" xfId="27952"/>
    <cellStyle name="Total 23 8" xfId="27953"/>
    <cellStyle name="Total 23 9" xfId="27954"/>
    <cellStyle name="Total 24" xfId="27955"/>
    <cellStyle name="Total 24 10" xfId="27956"/>
    <cellStyle name="Total 24 11" xfId="27957"/>
    <cellStyle name="Total 24 12" xfId="27958"/>
    <cellStyle name="Total 24 13" xfId="27959"/>
    <cellStyle name="Total 24 14" xfId="27960"/>
    <cellStyle name="Total 24 15" xfId="27961"/>
    <cellStyle name="Total 24 2" xfId="27962"/>
    <cellStyle name="Total 24 2 2" xfId="27963"/>
    <cellStyle name="Total 24 2 3" xfId="27964"/>
    <cellStyle name="Total 24 2 4" xfId="27965"/>
    <cellStyle name="Total 24 2 5" xfId="27966"/>
    <cellStyle name="Total 24 2 6" xfId="27967"/>
    <cellStyle name="Total 24 2 7" xfId="27968"/>
    <cellStyle name="Total 24 3" xfId="27969"/>
    <cellStyle name="Total 24 4" xfId="27970"/>
    <cellStyle name="Total 24 5" xfId="27971"/>
    <cellStyle name="Total 24 6" xfId="27972"/>
    <cellStyle name="Total 24 7" xfId="27973"/>
    <cellStyle name="Total 24 8" xfId="27974"/>
    <cellStyle name="Total 24 9" xfId="27975"/>
    <cellStyle name="Total 25" xfId="27976"/>
    <cellStyle name="Total 25 10" xfId="27977"/>
    <cellStyle name="Total 25 11" xfId="27978"/>
    <cellStyle name="Total 25 12" xfId="27979"/>
    <cellStyle name="Total 25 13" xfId="27980"/>
    <cellStyle name="Total 25 14" xfId="27981"/>
    <cellStyle name="Total 25 15" xfId="27982"/>
    <cellStyle name="Total 25 2" xfId="27983"/>
    <cellStyle name="Total 25 2 2" xfId="27984"/>
    <cellStyle name="Total 25 2 3" xfId="27985"/>
    <cellStyle name="Total 25 2 4" xfId="27986"/>
    <cellStyle name="Total 25 2 5" xfId="27987"/>
    <cellStyle name="Total 25 2 6" xfId="27988"/>
    <cellStyle name="Total 25 2 7" xfId="27989"/>
    <cellStyle name="Total 25 3" xfId="27990"/>
    <cellStyle name="Total 25 4" xfId="27991"/>
    <cellStyle name="Total 25 5" xfId="27992"/>
    <cellStyle name="Total 25 6" xfId="27993"/>
    <cellStyle name="Total 25 7" xfId="27994"/>
    <cellStyle name="Total 25 8" xfId="27995"/>
    <cellStyle name="Total 25 9" xfId="27996"/>
    <cellStyle name="Total 26" xfId="27997"/>
    <cellStyle name="Total 26 2" xfId="27998"/>
    <cellStyle name="Total 26 3" xfId="27999"/>
    <cellStyle name="Total 26 4" xfId="28000"/>
    <cellStyle name="Total 26 5" xfId="28001"/>
    <cellStyle name="Total 26 6" xfId="28002"/>
    <cellStyle name="Total 26 7" xfId="28003"/>
    <cellStyle name="Total 26 8" xfId="28004"/>
    <cellStyle name="Total 26 9" xfId="28005"/>
    <cellStyle name="Total 27" xfId="28006"/>
    <cellStyle name="Total 27 2" xfId="28007"/>
    <cellStyle name="Total 27 3" xfId="28008"/>
    <cellStyle name="Total 27 4" xfId="28009"/>
    <cellStyle name="Total 27 5" xfId="28010"/>
    <cellStyle name="Total 27 6" xfId="28011"/>
    <cellStyle name="Total 27 7" xfId="28012"/>
    <cellStyle name="Total 27 8" xfId="28013"/>
    <cellStyle name="Total 27 9" xfId="28014"/>
    <cellStyle name="Total 28" xfId="28015"/>
    <cellStyle name="Total 28 2" xfId="28016"/>
    <cellStyle name="Total 28 3" xfId="28017"/>
    <cellStyle name="Total 28 4" xfId="28018"/>
    <cellStyle name="Total 28 5" xfId="28019"/>
    <cellStyle name="Total 28 6" xfId="28020"/>
    <cellStyle name="Total 28 7" xfId="28021"/>
    <cellStyle name="Total 28 8" xfId="28022"/>
    <cellStyle name="Total 28 9" xfId="28023"/>
    <cellStyle name="Total 29" xfId="28024"/>
    <cellStyle name="Total 29 2" xfId="28025"/>
    <cellStyle name="Total 29 3" xfId="28026"/>
    <cellStyle name="Total 29 4" xfId="28027"/>
    <cellStyle name="Total 29 5" xfId="28028"/>
    <cellStyle name="Total 29 6" xfId="28029"/>
    <cellStyle name="Total 29 7" xfId="28030"/>
    <cellStyle name="Total 29 8" xfId="28031"/>
    <cellStyle name="Total 29 9" xfId="28032"/>
    <cellStyle name="Total 3" xfId="45"/>
    <cellStyle name="Total 3 10" xfId="28034"/>
    <cellStyle name="Total 3 11" xfId="28035"/>
    <cellStyle name="Total 3 12" xfId="28036"/>
    <cellStyle name="Total 3 13" xfId="28037"/>
    <cellStyle name="Total 3 14" xfId="28038"/>
    <cellStyle name="Total 3 15" xfId="28039"/>
    <cellStyle name="Total 3 16" xfId="28040"/>
    <cellStyle name="Total 3 17" xfId="28033"/>
    <cellStyle name="Total 3 2" xfId="28041"/>
    <cellStyle name="Total 3 2 2" xfId="28042"/>
    <cellStyle name="Total 3 2 2 2" xfId="28043"/>
    <cellStyle name="Total 3 2 2 2 2" xfId="28044"/>
    <cellStyle name="Total 3 2 2 2 3" xfId="28045"/>
    <cellStyle name="Total 3 2 2 2 4" xfId="28046"/>
    <cellStyle name="Total 3 2 2 2 5" xfId="28047"/>
    <cellStyle name="Total 3 2 2 2 6" xfId="28048"/>
    <cellStyle name="Total 3 2 2 2 7" xfId="28049"/>
    <cellStyle name="Total 3 2 2 3" xfId="28050"/>
    <cellStyle name="Total 3 2 2 4" xfId="28051"/>
    <cellStyle name="Total 3 2 2 5" xfId="28052"/>
    <cellStyle name="Total 3 2 2 6" xfId="28053"/>
    <cellStyle name="Total 3 2 2 7" xfId="28054"/>
    <cellStyle name="Total 3 2 3" xfId="28055"/>
    <cellStyle name="Total 3 2 4" xfId="28056"/>
    <cellStyle name="Total 3 2 5" xfId="28057"/>
    <cellStyle name="Total 3 2 6" xfId="28058"/>
    <cellStyle name="Total 3 2 7" xfId="28059"/>
    <cellStyle name="Total 3 2 8" xfId="28060"/>
    <cellStyle name="Total 3 2 9" xfId="28061"/>
    <cellStyle name="Total 3 3" xfId="28062"/>
    <cellStyle name="Total 3 3 2" xfId="28063"/>
    <cellStyle name="Total 3 3 2 2" xfId="28064"/>
    <cellStyle name="Total 3 3 2 3" xfId="28065"/>
    <cellStyle name="Total 3 3 2 4" xfId="28066"/>
    <cellStyle name="Total 3 3 2 5" xfId="28067"/>
    <cellStyle name="Total 3 3 2 6" xfId="28068"/>
    <cellStyle name="Total 3 3 2 7" xfId="28069"/>
    <cellStyle name="Total 3 3 3" xfId="28070"/>
    <cellStyle name="Total 3 3 4" xfId="28071"/>
    <cellStyle name="Total 3 3 5" xfId="28072"/>
    <cellStyle name="Total 3 3 6" xfId="28073"/>
    <cellStyle name="Total 3 3 7" xfId="28074"/>
    <cellStyle name="Total 3 4" xfId="28075"/>
    <cellStyle name="Total 3 4 2" xfId="28076"/>
    <cellStyle name="Total 3 4 2 2" xfId="28077"/>
    <cellStyle name="Total 3 4 2 3" xfId="28078"/>
    <cellStyle name="Total 3 4 2 4" xfId="28079"/>
    <cellStyle name="Total 3 4 2 5" xfId="28080"/>
    <cellStyle name="Total 3 4 2 6" xfId="28081"/>
    <cellStyle name="Total 3 4 2 7" xfId="28082"/>
    <cellStyle name="Total 3 4 3" xfId="28083"/>
    <cellStyle name="Total 3 4 4" xfId="28084"/>
    <cellStyle name="Total 3 4 5" xfId="28085"/>
    <cellStyle name="Total 3 4 6" xfId="28086"/>
    <cellStyle name="Total 3 4 7" xfId="28087"/>
    <cellStyle name="Total 3 5" xfId="28088"/>
    <cellStyle name="Total 3 5 2" xfId="28089"/>
    <cellStyle name="Total 3 5 2 2" xfId="28090"/>
    <cellStyle name="Total 3 5 2 3" xfId="28091"/>
    <cellStyle name="Total 3 5 2 4" xfId="28092"/>
    <cellStyle name="Total 3 5 2 5" xfId="28093"/>
    <cellStyle name="Total 3 5 2 6" xfId="28094"/>
    <cellStyle name="Total 3 5 2 7" xfId="28095"/>
    <cellStyle name="Total 3 5 3" xfId="28096"/>
    <cellStyle name="Total 3 5 4" xfId="28097"/>
    <cellStyle name="Total 3 5 5" xfId="28098"/>
    <cellStyle name="Total 3 5 6" xfId="28099"/>
    <cellStyle name="Total 3 5 7" xfId="28100"/>
    <cellStyle name="Total 3 6" xfId="28101"/>
    <cellStyle name="Total 3 6 2" xfId="28102"/>
    <cellStyle name="Total 3 6 2 2" xfId="28103"/>
    <cellStyle name="Total 3 6 2 3" xfId="28104"/>
    <cellStyle name="Total 3 6 2 4" xfId="28105"/>
    <cellStyle name="Total 3 6 2 5" xfId="28106"/>
    <cellStyle name="Total 3 6 2 6" xfId="28107"/>
    <cellStyle name="Total 3 6 2 7" xfId="28108"/>
    <cellStyle name="Total 3 6 3" xfId="28109"/>
    <cellStyle name="Total 3 6 4" xfId="28110"/>
    <cellStyle name="Total 3 6 5" xfId="28111"/>
    <cellStyle name="Total 3 6 6" xfId="28112"/>
    <cellStyle name="Total 3 6 7" xfId="28113"/>
    <cellStyle name="Total 3 7" xfId="28114"/>
    <cellStyle name="Total 3 7 2" xfId="28115"/>
    <cellStyle name="Total 3 7 2 2" xfId="28116"/>
    <cellStyle name="Total 3 7 2 3" xfId="28117"/>
    <cellStyle name="Total 3 7 2 4" xfId="28118"/>
    <cellStyle name="Total 3 7 2 5" xfId="28119"/>
    <cellStyle name="Total 3 7 2 6" xfId="28120"/>
    <cellStyle name="Total 3 7 2 7" xfId="28121"/>
    <cellStyle name="Total 3 7 3" xfId="28122"/>
    <cellStyle name="Total 3 7 4" xfId="28123"/>
    <cellStyle name="Total 3 7 5" xfId="28124"/>
    <cellStyle name="Total 3 7 6" xfId="28125"/>
    <cellStyle name="Total 3 7 7" xfId="28126"/>
    <cellStyle name="Total 3 8" xfId="28127"/>
    <cellStyle name="Total 3 8 2" xfId="28128"/>
    <cellStyle name="Total 3 8 2 2" xfId="28129"/>
    <cellStyle name="Total 3 8 2 3" xfId="28130"/>
    <cellStyle name="Total 3 8 2 4" xfId="28131"/>
    <cellStyle name="Total 3 8 2 5" xfId="28132"/>
    <cellStyle name="Total 3 8 2 6" xfId="28133"/>
    <cellStyle name="Total 3 8 2 7" xfId="28134"/>
    <cellStyle name="Total 3 8 3" xfId="28135"/>
    <cellStyle name="Total 3 8 4" xfId="28136"/>
    <cellStyle name="Total 3 8 5" xfId="28137"/>
    <cellStyle name="Total 3 8 6" xfId="28138"/>
    <cellStyle name="Total 3 8 7" xfId="28139"/>
    <cellStyle name="Total 3 9" xfId="28140"/>
    <cellStyle name="Total 3 9 2" xfId="28141"/>
    <cellStyle name="Total 3 9 3" xfId="28142"/>
    <cellStyle name="Total 3 9 4" xfId="28143"/>
    <cellStyle name="Total 3 9 5" xfId="28144"/>
    <cellStyle name="Total 3 9 6" xfId="28145"/>
    <cellStyle name="Total 3 9 7" xfId="28146"/>
    <cellStyle name="Total 30" xfId="28147"/>
    <cellStyle name="Total 30 2" xfId="28148"/>
    <cellStyle name="Total 30 3" xfId="28149"/>
    <cellStyle name="Total 30 4" xfId="28150"/>
    <cellStyle name="Total 30 5" xfId="28151"/>
    <cellStyle name="Total 30 6" xfId="28152"/>
    <cellStyle name="Total 30 7" xfId="28153"/>
    <cellStyle name="Total 30 8" xfId="28154"/>
    <cellStyle name="Total 30 9" xfId="28155"/>
    <cellStyle name="Total 31" xfId="28156"/>
    <cellStyle name="Total 31 2" xfId="28157"/>
    <cellStyle name="Total 31 3" xfId="28158"/>
    <cellStyle name="Total 31 4" xfId="28159"/>
    <cellStyle name="Total 31 5" xfId="28160"/>
    <cellStyle name="Total 31 6" xfId="28161"/>
    <cellStyle name="Total 31 7" xfId="28162"/>
    <cellStyle name="Total 31 8" xfId="28163"/>
    <cellStyle name="Total 31 9" xfId="28164"/>
    <cellStyle name="Total 32" xfId="28165"/>
    <cellStyle name="Total 32 2" xfId="28166"/>
    <cellStyle name="Total 32 3" xfId="28167"/>
    <cellStyle name="Total 32 4" xfId="28168"/>
    <cellStyle name="Total 32 5" xfId="28169"/>
    <cellStyle name="Total 32 6" xfId="28170"/>
    <cellStyle name="Total 32 7" xfId="28171"/>
    <cellStyle name="Total 32 8" xfId="28172"/>
    <cellStyle name="Total 32 9" xfId="28173"/>
    <cellStyle name="Total 33" xfId="28174"/>
    <cellStyle name="Total 33 2" xfId="28175"/>
    <cellStyle name="Total 33 3" xfId="28176"/>
    <cellStyle name="Total 33 4" xfId="28177"/>
    <cellStyle name="Total 33 5" xfId="28178"/>
    <cellStyle name="Total 33 6" xfId="28179"/>
    <cellStyle name="Total 33 7" xfId="28180"/>
    <cellStyle name="Total 33 8" xfId="28181"/>
    <cellStyle name="Total 33 9" xfId="28182"/>
    <cellStyle name="Total 34" xfId="28183"/>
    <cellStyle name="Total 34 2" xfId="28184"/>
    <cellStyle name="Total 34 3" xfId="28185"/>
    <cellStyle name="Total 34 4" xfId="28186"/>
    <cellStyle name="Total 34 5" xfId="28187"/>
    <cellStyle name="Total 34 6" xfId="28188"/>
    <cellStyle name="Total 34 7" xfId="28189"/>
    <cellStyle name="Total 34 8" xfId="28190"/>
    <cellStyle name="Total 34 9" xfId="28191"/>
    <cellStyle name="Total 35" xfId="28192"/>
    <cellStyle name="Total 35 2" xfId="28193"/>
    <cellStyle name="Total 35 3" xfId="28194"/>
    <cellStyle name="Total 35 4" xfId="28195"/>
    <cellStyle name="Total 35 5" xfId="28196"/>
    <cellStyle name="Total 35 6" xfId="28197"/>
    <cellStyle name="Total 35 7" xfId="28198"/>
    <cellStyle name="Total 35 8" xfId="28199"/>
    <cellStyle name="Total 35 9" xfId="28200"/>
    <cellStyle name="Total 36" xfId="28201"/>
    <cellStyle name="Total 36 2" xfId="28202"/>
    <cellStyle name="Total 36 3" xfId="28203"/>
    <cellStyle name="Total 36 4" xfId="28204"/>
    <cellStyle name="Total 36 5" xfId="28205"/>
    <cellStyle name="Total 36 6" xfId="28206"/>
    <cellStyle name="Total 36 7" xfId="28207"/>
    <cellStyle name="Total 36 8" xfId="28208"/>
    <cellStyle name="Total 36 9" xfId="28209"/>
    <cellStyle name="Total 37" xfId="28210"/>
    <cellStyle name="Total 37 2" xfId="28211"/>
    <cellStyle name="Total 37 3" xfId="28212"/>
    <cellStyle name="Total 37 4" xfId="28213"/>
    <cellStyle name="Total 37 5" xfId="28214"/>
    <cellStyle name="Total 37 6" xfId="28215"/>
    <cellStyle name="Total 37 7" xfId="28216"/>
    <cellStyle name="Total 37 8" xfId="28217"/>
    <cellStyle name="Total 37 9" xfId="28218"/>
    <cellStyle name="Total 38" xfId="28219"/>
    <cellStyle name="Total 38 2" xfId="28220"/>
    <cellStyle name="Total 38 3" xfId="28221"/>
    <cellStyle name="Total 38 4" xfId="28222"/>
    <cellStyle name="Total 38 5" xfId="28223"/>
    <cellStyle name="Total 38 6" xfId="28224"/>
    <cellStyle name="Total 38 7" xfId="28225"/>
    <cellStyle name="Total 38 8" xfId="28226"/>
    <cellStyle name="Total 38 9" xfId="28227"/>
    <cellStyle name="Total 39" xfId="28228"/>
    <cellStyle name="Total 39 2" xfId="28229"/>
    <cellStyle name="Total 39 3" xfId="28230"/>
    <cellStyle name="Total 39 4" xfId="28231"/>
    <cellStyle name="Total 39 5" xfId="28232"/>
    <cellStyle name="Total 39 6" xfId="28233"/>
    <cellStyle name="Total 39 7" xfId="28234"/>
    <cellStyle name="Total 39 8" xfId="28235"/>
    <cellStyle name="Total 39 9" xfId="28236"/>
    <cellStyle name="Total 4" xfId="46"/>
    <cellStyle name="Total 4 10" xfId="28238"/>
    <cellStyle name="Total 4 11" xfId="28239"/>
    <cellStyle name="Total 4 12" xfId="28240"/>
    <cellStyle name="Total 4 13" xfId="28241"/>
    <cellStyle name="Total 4 14" xfId="28242"/>
    <cellStyle name="Total 4 15" xfId="28243"/>
    <cellStyle name="Total 4 16" xfId="28237"/>
    <cellStyle name="Total 4 2" xfId="28244"/>
    <cellStyle name="Total 4 2 2" xfId="28245"/>
    <cellStyle name="Total 4 2 2 2" xfId="28246"/>
    <cellStyle name="Total 4 2 2 2 2" xfId="28247"/>
    <cellStyle name="Total 4 2 2 2 3" xfId="28248"/>
    <cellStyle name="Total 4 2 2 2 4" xfId="28249"/>
    <cellStyle name="Total 4 2 2 2 5" xfId="28250"/>
    <cellStyle name="Total 4 2 2 2 6" xfId="28251"/>
    <cellStyle name="Total 4 2 2 2 7" xfId="28252"/>
    <cellStyle name="Total 4 2 2 3" xfId="28253"/>
    <cellStyle name="Total 4 2 2 4" xfId="28254"/>
    <cellStyle name="Total 4 2 2 5" xfId="28255"/>
    <cellStyle name="Total 4 2 2 6" xfId="28256"/>
    <cellStyle name="Total 4 2 2 7" xfId="28257"/>
    <cellStyle name="Total 4 2 3" xfId="28258"/>
    <cellStyle name="Total 4 2 4" xfId="28259"/>
    <cellStyle name="Total 4 2 5" xfId="28260"/>
    <cellStyle name="Total 4 2 6" xfId="28261"/>
    <cellStyle name="Total 4 2 7" xfId="28262"/>
    <cellStyle name="Total 4 2 8" xfId="28263"/>
    <cellStyle name="Total 4 2 9" xfId="28264"/>
    <cellStyle name="Total 4 3" xfId="28265"/>
    <cellStyle name="Total 4 3 2" xfId="28266"/>
    <cellStyle name="Total 4 3 2 2" xfId="28267"/>
    <cellStyle name="Total 4 3 2 3" xfId="28268"/>
    <cellStyle name="Total 4 3 2 4" xfId="28269"/>
    <cellStyle name="Total 4 3 2 5" xfId="28270"/>
    <cellStyle name="Total 4 3 2 6" xfId="28271"/>
    <cellStyle name="Total 4 3 2 7" xfId="28272"/>
    <cellStyle name="Total 4 3 3" xfId="28273"/>
    <cellStyle name="Total 4 3 4" xfId="28274"/>
    <cellStyle name="Total 4 3 5" xfId="28275"/>
    <cellStyle name="Total 4 3 6" xfId="28276"/>
    <cellStyle name="Total 4 3 7" xfId="28277"/>
    <cellStyle name="Total 4 4" xfId="28278"/>
    <cellStyle name="Total 4 4 2" xfId="28279"/>
    <cellStyle name="Total 4 4 2 2" xfId="28280"/>
    <cellStyle name="Total 4 4 2 3" xfId="28281"/>
    <cellStyle name="Total 4 4 2 4" xfId="28282"/>
    <cellStyle name="Total 4 4 2 5" xfId="28283"/>
    <cellStyle name="Total 4 4 2 6" xfId="28284"/>
    <cellStyle name="Total 4 4 2 7" xfId="28285"/>
    <cellStyle name="Total 4 4 3" xfId="28286"/>
    <cellStyle name="Total 4 4 4" xfId="28287"/>
    <cellStyle name="Total 4 4 5" xfId="28288"/>
    <cellStyle name="Total 4 4 6" xfId="28289"/>
    <cellStyle name="Total 4 4 7" xfId="28290"/>
    <cellStyle name="Total 4 5" xfId="28291"/>
    <cellStyle name="Total 4 5 2" xfId="28292"/>
    <cellStyle name="Total 4 5 2 2" xfId="28293"/>
    <cellStyle name="Total 4 5 2 3" xfId="28294"/>
    <cellStyle name="Total 4 5 2 4" xfId="28295"/>
    <cellStyle name="Total 4 5 2 5" xfId="28296"/>
    <cellStyle name="Total 4 5 2 6" xfId="28297"/>
    <cellStyle name="Total 4 5 2 7" xfId="28298"/>
    <cellStyle name="Total 4 5 3" xfId="28299"/>
    <cellStyle name="Total 4 5 4" xfId="28300"/>
    <cellStyle name="Total 4 5 5" xfId="28301"/>
    <cellStyle name="Total 4 5 6" xfId="28302"/>
    <cellStyle name="Total 4 5 7" xfId="28303"/>
    <cellStyle name="Total 4 6" xfId="28304"/>
    <cellStyle name="Total 4 6 2" xfId="28305"/>
    <cellStyle name="Total 4 6 2 2" xfId="28306"/>
    <cellStyle name="Total 4 6 2 3" xfId="28307"/>
    <cellStyle name="Total 4 6 2 4" xfId="28308"/>
    <cellStyle name="Total 4 6 2 5" xfId="28309"/>
    <cellStyle name="Total 4 6 2 6" xfId="28310"/>
    <cellStyle name="Total 4 6 2 7" xfId="28311"/>
    <cellStyle name="Total 4 6 3" xfId="28312"/>
    <cellStyle name="Total 4 6 4" xfId="28313"/>
    <cellStyle name="Total 4 6 5" xfId="28314"/>
    <cellStyle name="Total 4 6 6" xfId="28315"/>
    <cellStyle name="Total 4 6 7" xfId="28316"/>
    <cellStyle name="Total 4 7" xfId="28317"/>
    <cellStyle name="Total 4 7 2" xfId="28318"/>
    <cellStyle name="Total 4 7 2 2" xfId="28319"/>
    <cellStyle name="Total 4 7 2 3" xfId="28320"/>
    <cellStyle name="Total 4 7 2 4" xfId="28321"/>
    <cellStyle name="Total 4 7 2 5" xfId="28322"/>
    <cellStyle name="Total 4 7 2 6" xfId="28323"/>
    <cellStyle name="Total 4 7 2 7" xfId="28324"/>
    <cellStyle name="Total 4 7 3" xfId="28325"/>
    <cellStyle name="Total 4 7 4" xfId="28326"/>
    <cellStyle name="Total 4 7 5" xfId="28327"/>
    <cellStyle name="Total 4 7 6" xfId="28328"/>
    <cellStyle name="Total 4 7 7" xfId="28329"/>
    <cellStyle name="Total 4 8" xfId="28330"/>
    <cellStyle name="Total 4 8 2" xfId="28331"/>
    <cellStyle name="Total 4 8 2 2" xfId="28332"/>
    <cellStyle name="Total 4 8 2 3" xfId="28333"/>
    <cellStyle name="Total 4 8 2 4" xfId="28334"/>
    <cellStyle name="Total 4 8 2 5" xfId="28335"/>
    <cellStyle name="Total 4 8 2 6" xfId="28336"/>
    <cellStyle name="Total 4 8 2 7" xfId="28337"/>
    <cellStyle name="Total 4 8 3" xfId="28338"/>
    <cellStyle name="Total 4 8 4" xfId="28339"/>
    <cellStyle name="Total 4 8 5" xfId="28340"/>
    <cellStyle name="Total 4 8 6" xfId="28341"/>
    <cellStyle name="Total 4 8 7" xfId="28342"/>
    <cellStyle name="Total 4 9" xfId="28343"/>
    <cellStyle name="Total 4 9 2" xfId="28344"/>
    <cellStyle name="Total 4 9 3" xfId="28345"/>
    <cellStyle name="Total 4 9 4" xfId="28346"/>
    <cellStyle name="Total 4 9 5" xfId="28347"/>
    <cellStyle name="Total 4 9 6" xfId="28348"/>
    <cellStyle name="Total 4 9 7" xfId="28349"/>
    <cellStyle name="Total 40" xfId="28350"/>
    <cellStyle name="Total 40 2" xfId="28351"/>
    <cellStyle name="Total 40 3" xfId="28352"/>
    <cellStyle name="Total 40 4" xfId="28353"/>
    <cellStyle name="Total 40 5" xfId="28354"/>
    <cellStyle name="Total 40 6" xfId="28355"/>
    <cellStyle name="Total 40 7" xfId="28356"/>
    <cellStyle name="Total 40 8" xfId="28357"/>
    <cellStyle name="Total 40 9" xfId="28358"/>
    <cellStyle name="Total 41" xfId="28359"/>
    <cellStyle name="Total 41 2" xfId="28360"/>
    <cellStyle name="Total 41 3" xfId="28361"/>
    <cellStyle name="Total 41 4" xfId="28362"/>
    <cellStyle name="Total 41 5" xfId="28363"/>
    <cellStyle name="Total 41 6" xfId="28364"/>
    <cellStyle name="Total 41 7" xfId="28365"/>
    <cellStyle name="Total 41 8" xfId="28366"/>
    <cellStyle name="Total 41 9" xfId="28367"/>
    <cellStyle name="Total 42" xfId="28368"/>
    <cellStyle name="Total 42 2" xfId="28369"/>
    <cellStyle name="Total 42 3" xfId="28370"/>
    <cellStyle name="Total 42 4" xfId="28371"/>
    <cellStyle name="Total 42 5" xfId="28372"/>
    <cellStyle name="Total 42 6" xfId="28373"/>
    <cellStyle name="Total 42 7" xfId="28374"/>
    <cellStyle name="Total 42 8" xfId="28375"/>
    <cellStyle name="Total 42 9" xfId="28376"/>
    <cellStyle name="Total 43" xfId="28377"/>
    <cellStyle name="Total 43 2" xfId="28378"/>
    <cellStyle name="Total 43 3" xfId="28379"/>
    <cellStyle name="Total 43 4" xfId="28380"/>
    <cellStyle name="Total 43 5" xfId="28381"/>
    <cellStyle name="Total 43 6" xfId="28382"/>
    <cellStyle name="Total 43 7" xfId="28383"/>
    <cellStyle name="Total 43 8" xfId="28384"/>
    <cellStyle name="Total 43 9" xfId="28385"/>
    <cellStyle name="Total 44" xfId="28386"/>
    <cellStyle name="Total 44 2" xfId="28387"/>
    <cellStyle name="Total 44 3" xfId="28388"/>
    <cellStyle name="Total 44 4" xfId="28389"/>
    <cellStyle name="Total 44 5" xfId="28390"/>
    <cellStyle name="Total 44 6" xfId="28391"/>
    <cellStyle name="Total 44 7" xfId="28392"/>
    <cellStyle name="Total 44 8" xfId="28393"/>
    <cellStyle name="Total 44 9" xfId="28394"/>
    <cellStyle name="Total 45" xfId="28395"/>
    <cellStyle name="Total 45 2" xfId="28396"/>
    <cellStyle name="Total 45 3" xfId="28397"/>
    <cellStyle name="Total 45 4" xfId="28398"/>
    <cellStyle name="Total 45 5" xfId="28399"/>
    <cellStyle name="Total 45 6" xfId="28400"/>
    <cellStyle name="Total 45 7" xfId="28401"/>
    <cellStyle name="Total 45 8" xfId="28402"/>
    <cellStyle name="Total 45 9" xfId="28403"/>
    <cellStyle name="Total 46" xfId="28404"/>
    <cellStyle name="Total 46 2" xfId="28405"/>
    <cellStyle name="Total 46 3" xfId="28406"/>
    <cellStyle name="Total 46 4" xfId="28407"/>
    <cellStyle name="Total 46 5" xfId="28408"/>
    <cellStyle name="Total 46 6" xfId="28409"/>
    <cellStyle name="Total 46 7" xfId="28410"/>
    <cellStyle name="Total 46 8" xfId="28411"/>
    <cellStyle name="Total 46 9" xfId="28412"/>
    <cellStyle name="Total 47" xfId="28413"/>
    <cellStyle name="Total 47 2" xfId="28414"/>
    <cellStyle name="Total 47 3" xfId="28415"/>
    <cellStyle name="Total 47 4" xfId="28416"/>
    <cellStyle name="Total 47 5" xfId="28417"/>
    <cellStyle name="Total 47 6" xfId="28418"/>
    <cellStyle name="Total 47 7" xfId="28419"/>
    <cellStyle name="Total 47 8" xfId="28420"/>
    <cellStyle name="Total 47 9" xfId="28421"/>
    <cellStyle name="Total 48" xfId="28422"/>
    <cellStyle name="Total 48 2" xfId="28423"/>
    <cellStyle name="Total 48 3" xfId="28424"/>
    <cellStyle name="Total 48 4" xfId="28425"/>
    <cellStyle name="Total 48 5" xfId="28426"/>
    <cellStyle name="Total 48 6" xfId="28427"/>
    <cellStyle name="Total 48 7" xfId="28428"/>
    <cellStyle name="Total 48 8" xfId="28429"/>
    <cellStyle name="Total 48 9" xfId="28430"/>
    <cellStyle name="Total 49" xfId="28431"/>
    <cellStyle name="Total 49 2" xfId="28432"/>
    <cellStyle name="Total 49 3" xfId="28433"/>
    <cellStyle name="Total 49 4" xfId="28434"/>
    <cellStyle name="Total 49 5" xfId="28435"/>
    <cellStyle name="Total 49 6" xfId="28436"/>
    <cellStyle name="Total 49 7" xfId="28437"/>
    <cellStyle name="Total 49 8" xfId="28438"/>
    <cellStyle name="Total 49 9" xfId="28439"/>
    <cellStyle name="Total 5" xfId="47"/>
    <cellStyle name="Total 5 10" xfId="28441"/>
    <cellStyle name="Total 5 11" xfId="28442"/>
    <cellStyle name="Total 5 12" xfId="28443"/>
    <cellStyle name="Total 5 13" xfId="28444"/>
    <cellStyle name="Total 5 14" xfId="28445"/>
    <cellStyle name="Total 5 15" xfId="28446"/>
    <cellStyle name="Total 5 16" xfId="28440"/>
    <cellStyle name="Total 5 2" xfId="28447"/>
    <cellStyle name="Total 5 2 2" xfId="28448"/>
    <cellStyle name="Total 5 2 2 2" xfId="28449"/>
    <cellStyle name="Total 5 2 2 3" xfId="28450"/>
    <cellStyle name="Total 5 2 2 4" xfId="28451"/>
    <cellStyle name="Total 5 2 2 5" xfId="28452"/>
    <cellStyle name="Total 5 2 2 6" xfId="28453"/>
    <cellStyle name="Total 5 2 2 7" xfId="28454"/>
    <cellStyle name="Total 5 2 3" xfId="28455"/>
    <cellStyle name="Total 5 2 4" xfId="28456"/>
    <cellStyle name="Total 5 2 5" xfId="28457"/>
    <cellStyle name="Total 5 2 6" xfId="28458"/>
    <cellStyle name="Total 5 2 7" xfId="28459"/>
    <cellStyle name="Total 5 3" xfId="28460"/>
    <cellStyle name="Total 5 3 2" xfId="28461"/>
    <cellStyle name="Total 5 3 2 2" xfId="28462"/>
    <cellStyle name="Total 5 3 2 3" xfId="28463"/>
    <cellStyle name="Total 5 3 2 4" xfId="28464"/>
    <cellStyle name="Total 5 3 2 5" xfId="28465"/>
    <cellStyle name="Total 5 3 2 6" xfId="28466"/>
    <cellStyle name="Total 5 3 2 7" xfId="28467"/>
    <cellStyle name="Total 5 3 3" xfId="28468"/>
    <cellStyle name="Total 5 3 4" xfId="28469"/>
    <cellStyle name="Total 5 3 5" xfId="28470"/>
    <cellStyle name="Total 5 3 6" xfId="28471"/>
    <cellStyle name="Total 5 3 7" xfId="28472"/>
    <cellStyle name="Total 5 4" xfId="28473"/>
    <cellStyle name="Total 5 4 2" xfId="28474"/>
    <cellStyle name="Total 5 4 2 2" xfId="28475"/>
    <cellStyle name="Total 5 4 2 3" xfId="28476"/>
    <cellStyle name="Total 5 4 2 4" xfId="28477"/>
    <cellStyle name="Total 5 4 2 5" xfId="28478"/>
    <cellStyle name="Total 5 4 2 6" xfId="28479"/>
    <cellStyle name="Total 5 4 2 7" xfId="28480"/>
    <cellStyle name="Total 5 4 3" xfId="28481"/>
    <cellStyle name="Total 5 4 4" xfId="28482"/>
    <cellStyle name="Total 5 4 5" xfId="28483"/>
    <cellStyle name="Total 5 4 6" xfId="28484"/>
    <cellStyle name="Total 5 4 7" xfId="28485"/>
    <cellStyle name="Total 5 5" xfId="28486"/>
    <cellStyle name="Total 5 5 2" xfId="28487"/>
    <cellStyle name="Total 5 5 2 2" xfId="28488"/>
    <cellStyle name="Total 5 5 2 3" xfId="28489"/>
    <cellStyle name="Total 5 5 2 4" xfId="28490"/>
    <cellStyle name="Total 5 5 2 5" xfId="28491"/>
    <cellStyle name="Total 5 5 2 6" xfId="28492"/>
    <cellStyle name="Total 5 5 2 7" xfId="28493"/>
    <cellStyle name="Total 5 5 3" xfId="28494"/>
    <cellStyle name="Total 5 5 4" xfId="28495"/>
    <cellStyle name="Total 5 5 5" xfId="28496"/>
    <cellStyle name="Total 5 5 6" xfId="28497"/>
    <cellStyle name="Total 5 5 7" xfId="28498"/>
    <cellStyle name="Total 5 6" xfId="28499"/>
    <cellStyle name="Total 5 6 2" xfId="28500"/>
    <cellStyle name="Total 5 6 2 2" xfId="28501"/>
    <cellStyle name="Total 5 6 2 3" xfId="28502"/>
    <cellStyle name="Total 5 6 2 4" xfId="28503"/>
    <cellStyle name="Total 5 6 2 5" xfId="28504"/>
    <cellStyle name="Total 5 6 2 6" xfId="28505"/>
    <cellStyle name="Total 5 6 2 7" xfId="28506"/>
    <cellStyle name="Total 5 6 3" xfId="28507"/>
    <cellStyle name="Total 5 6 4" xfId="28508"/>
    <cellStyle name="Total 5 6 5" xfId="28509"/>
    <cellStyle name="Total 5 6 6" xfId="28510"/>
    <cellStyle name="Total 5 6 7" xfId="28511"/>
    <cellStyle name="Total 5 7" xfId="28512"/>
    <cellStyle name="Total 5 7 2" xfId="28513"/>
    <cellStyle name="Total 5 7 2 2" xfId="28514"/>
    <cellStyle name="Total 5 7 2 3" xfId="28515"/>
    <cellStyle name="Total 5 7 2 4" xfId="28516"/>
    <cellStyle name="Total 5 7 2 5" xfId="28517"/>
    <cellStyle name="Total 5 7 2 6" xfId="28518"/>
    <cellStyle name="Total 5 7 2 7" xfId="28519"/>
    <cellStyle name="Total 5 7 3" xfId="28520"/>
    <cellStyle name="Total 5 7 4" xfId="28521"/>
    <cellStyle name="Total 5 7 5" xfId="28522"/>
    <cellStyle name="Total 5 7 6" xfId="28523"/>
    <cellStyle name="Total 5 7 7" xfId="28524"/>
    <cellStyle name="Total 5 8" xfId="28525"/>
    <cellStyle name="Total 5 8 2" xfId="28526"/>
    <cellStyle name="Total 5 8 3" xfId="28527"/>
    <cellStyle name="Total 5 8 4" xfId="28528"/>
    <cellStyle name="Total 5 8 5" xfId="28529"/>
    <cellStyle name="Total 5 8 6" xfId="28530"/>
    <cellStyle name="Total 5 8 7" xfId="28531"/>
    <cellStyle name="Total 5 9" xfId="28532"/>
    <cellStyle name="Total 50" xfId="28533"/>
    <cellStyle name="Total 50 2" xfId="28534"/>
    <cellStyle name="Total 50 3" xfId="28535"/>
    <cellStyle name="Total 50 4" xfId="28536"/>
    <cellStyle name="Total 50 5" xfId="28537"/>
    <cellStyle name="Total 50 6" xfId="28538"/>
    <cellStyle name="Total 50 7" xfId="28539"/>
    <cellStyle name="Total 50 8" xfId="28540"/>
    <cellStyle name="Total 50 9" xfId="28541"/>
    <cellStyle name="Total 51" xfId="28542"/>
    <cellStyle name="Total 51 2" xfId="28543"/>
    <cellStyle name="Total 51 3" xfId="28544"/>
    <cellStyle name="Total 51 4" xfId="28545"/>
    <cellStyle name="Total 51 5" xfId="28546"/>
    <cellStyle name="Total 51 6" xfId="28547"/>
    <cellStyle name="Total 51 7" xfId="28548"/>
    <cellStyle name="Total 51 8" xfId="28549"/>
    <cellStyle name="Total 51 9" xfId="28550"/>
    <cellStyle name="Total 52" xfId="28551"/>
    <cellStyle name="Total 52 2" xfId="28552"/>
    <cellStyle name="Total 52 3" xfId="28553"/>
    <cellStyle name="Total 52 4" xfId="28554"/>
    <cellStyle name="Total 52 5" xfId="28555"/>
    <cellStyle name="Total 52 6" xfId="28556"/>
    <cellStyle name="Total 52 7" xfId="28557"/>
    <cellStyle name="Total 52 8" xfId="28558"/>
    <cellStyle name="Total 52 9" xfId="28559"/>
    <cellStyle name="Total 53" xfId="28560"/>
    <cellStyle name="Total 53 2" xfId="28561"/>
    <cellStyle name="Total 53 3" xfId="28562"/>
    <cellStyle name="Total 53 4" xfId="28563"/>
    <cellStyle name="Total 53 5" xfId="28564"/>
    <cellStyle name="Total 53 6" xfId="28565"/>
    <cellStyle name="Total 53 7" xfId="28566"/>
    <cellStyle name="Total 53 8" xfId="28567"/>
    <cellStyle name="Total 53 9" xfId="28568"/>
    <cellStyle name="Total 54" xfId="28569"/>
    <cellStyle name="Total 54 2" xfId="28570"/>
    <cellStyle name="Total 54 3" xfId="28571"/>
    <cellStyle name="Total 54 4" xfId="28572"/>
    <cellStyle name="Total 54 5" xfId="28573"/>
    <cellStyle name="Total 54 6" xfId="28574"/>
    <cellStyle name="Total 54 7" xfId="28575"/>
    <cellStyle name="Total 54 8" xfId="28576"/>
    <cellStyle name="Total 54 9" xfId="28577"/>
    <cellStyle name="Total 55" xfId="28578"/>
    <cellStyle name="Total 55 2" xfId="28579"/>
    <cellStyle name="Total 55 3" xfId="28580"/>
    <cellStyle name="Total 55 4" xfId="28581"/>
    <cellStyle name="Total 55 5" xfId="28582"/>
    <cellStyle name="Total 55 6" xfId="28583"/>
    <cellStyle name="Total 55 7" xfId="28584"/>
    <cellStyle name="Total 55 8" xfId="28585"/>
    <cellStyle name="Total 55 9" xfId="28586"/>
    <cellStyle name="Total 56" xfId="28587"/>
    <cellStyle name="Total 56 2" xfId="28588"/>
    <cellStyle name="Total 56 3" xfId="28589"/>
    <cellStyle name="Total 56 4" xfId="28590"/>
    <cellStyle name="Total 56 5" xfId="28591"/>
    <cellStyle name="Total 56 6" xfId="28592"/>
    <cellStyle name="Total 56 7" xfId="28593"/>
    <cellStyle name="Total 56 8" xfId="28594"/>
    <cellStyle name="Total 56 9" xfId="28595"/>
    <cellStyle name="Total 57" xfId="28596"/>
    <cellStyle name="Total 57 2" xfId="28597"/>
    <cellStyle name="Total 57 3" xfId="28598"/>
    <cellStyle name="Total 57 4" xfId="28599"/>
    <cellStyle name="Total 57 5" xfId="28600"/>
    <cellStyle name="Total 57 6" xfId="28601"/>
    <cellStyle name="Total 57 7" xfId="28602"/>
    <cellStyle name="Total 57 8" xfId="28603"/>
    <cellStyle name="Total 57 9" xfId="28604"/>
    <cellStyle name="Total 58" xfId="28605"/>
    <cellStyle name="Total 58 2" xfId="28606"/>
    <cellStyle name="Total 58 3" xfId="28607"/>
    <cellStyle name="Total 58 4" xfId="28608"/>
    <cellStyle name="Total 58 5" xfId="28609"/>
    <cellStyle name="Total 58 6" xfId="28610"/>
    <cellStyle name="Total 58 7" xfId="28611"/>
    <cellStyle name="Total 58 8" xfId="28612"/>
    <cellStyle name="Total 58 9" xfId="28613"/>
    <cellStyle name="Total 59" xfId="28614"/>
    <cellStyle name="Total 59 2" xfId="28615"/>
    <cellStyle name="Total 59 3" xfId="28616"/>
    <cellStyle name="Total 59 4" xfId="28617"/>
    <cellStyle name="Total 59 5" xfId="28618"/>
    <cellStyle name="Total 59 6" xfId="28619"/>
    <cellStyle name="Total 59 7" xfId="28620"/>
    <cellStyle name="Total 59 8" xfId="28621"/>
    <cellStyle name="Total 59 9" xfId="28622"/>
    <cellStyle name="Total 6" xfId="48"/>
    <cellStyle name="Total 6 10" xfId="28624"/>
    <cellStyle name="Total 6 11" xfId="28625"/>
    <cellStyle name="Total 6 12" xfId="28626"/>
    <cellStyle name="Total 6 13" xfId="28627"/>
    <cellStyle name="Total 6 14" xfId="28628"/>
    <cellStyle name="Total 6 15" xfId="28629"/>
    <cellStyle name="Total 6 16" xfId="28623"/>
    <cellStyle name="Total 6 2" xfId="28630"/>
    <cellStyle name="Total 6 2 2" xfId="28631"/>
    <cellStyle name="Total 6 2 2 2" xfId="28632"/>
    <cellStyle name="Total 6 2 2 3" xfId="28633"/>
    <cellStyle name="Total 6 2 2 4" xfId="28634"/>
    <cellStyle name="Total 6 2 2 5" xfId="28635"/>
    <cellStyle name="Total 6 2 2 6" xfId="28636"/>
    <cellStyle name="Total 6 2 2 7" xfId="28637"/>
    <cellStyle name="Total 6 2 3" xfId="28638"/>
    <cellStyle name="Total 6 2 4" xfId="28639"/>
    <cellStyle name="Total 6 2 5" xfId="28640"/>
    <cellStyle name="Total 6 2 6" xfId="28641"/>
    <cellStyle name="Total 6 2 7" xfId="28642"/>
    <cellStyle name="Total 6 3" xfId="28643"/>
    <cellStyle name="Total 6 3 2" xfId="28644"/>
    <cellStyle name="Total 6 3 2 2" xfId="28645"/>
    <cellStyle name="Total 6 3 2 3" xfId="28646"/>
    <cellStyle name="Total 6 3 2 4" xfId="28647"/>
    <cellStyle name="Total 6 3 2 5" xfId="28648"/>
    <cellStyle name="Total 6 3 2 6" xfId="28649"/>
    <cellStyle name="Total 6 3 2 7" xfId="28650"/>
    <cellStyle name="Total 6 3 3" xfId="28651"/>
    <cellStyle name="Total 6 3 4" xfId="28652"/>
    <cellStyle name="Total 6 3 5" xfId="28653"/>
    <cellStyle name="Total 6 3 6" xfId="28654"/>
    <cellStyle name="Total 6 3 7" xfId="28655"/>
    <cellStyle name="Total 6 4" xfId="28656"/>
    <cellStyle name="Total 6 4 2" xfId="28657"/>
    <cellStyle name="Total 6 4 2 2" xfId="28658"/>
    <cellStyle name="Total 6 4 2 3" xfId="28659"/>
    <cellStyle name="Total 6 4 2 4" xfId="28660"/>
    <cellStyle name="Total 6 4 2 5" xfId="28661"/>
    <cellStyle name="Total 6 4 2 6" xfId="28662"/>
    <cellStyle name="Total 6 4 2 7" xfId="28663"/>
    <cellStyle name="Total 6 4 3" xfId="28664"/>
    <cellStyle name="Total 6 4 4" xfId="28665"/>
    <cellStyle name="Total 6 4 5" xfId="28666"/>
    <cellStyle name="Total 6 4 6" xfId="28667"/>
    <cellStyle name="Total 6 4 7" xfId="28668"/>
    <cellStyle name="Total 6 5" xfId="28669"/>
    <cellStyle name="Total 6 5 2" xfId="28670"/>
    <cellStyle name="Total 6 5 2 2" xfId="28671"/>
    <cellStyle name="Total 6 5 2 3" xfId="28672"/>
    <cellStyle name="Total 6 5 2 4" xfId="28673"/>
    <cellStyle name="Total 6 5 2 5" xfId="28674"/>
    <cellStyle name="Total 6 5 2 6" xfId="28675"/>
    <cellStyle name="Total 6 5 2 7" xfId="28676"/>
    <cellStyle name="Total 6 5 3" xfId="28677"/>
    <cellStyle name="Total 6 5 4" xfId="28678"/>
    <cellStyle name="Total 6 5 5" xfId="28679"/>
    <cellStyle name="Total 6 5 6" xfId="28680"/>
    <cellStyle name="Total 6 5 7" xfId="28681"/>
    <cellStyle name="Total 6 6" xfId="28682"/>
    <cellStyle name="Total 6 6 2" xfId="28683"/>
    <cellStyle name="Total 6 6 2 2" xfId="28684"/>
    <cellStyle name="Total 6 6 2 3" xfId="28685"/>
    <cellStyle name="Total 6 6 2 4" xfId="28686"/>
    <cellStyle name="Total 6 6 2 5" xfId="28687"/>
    <cellStyle name="Total 6 6 2 6" xfId="28688"/>
    <cellStyle name="Total 6 6 2 7" xfId="28689"/>
    <cellStyle name="Total 6 6 3" xfId="28690"/>
    <cellStyle name="Total 6 6 4" xfId="28691"/>
    <cellStyle name="Total 6 6 5" xfId="28692"/>
    <cellStyle name="Total 6 6 6" xfId="28693"/>
    <cellStyle name="Total 6 6 7" xfId="28694"/>
    <cellStyle name="Total 6 7" xfId="28695"/>
    <cellStyle name="Total 6 7 2" xfId="28696"/>
    <cellStyle name="Total 6 7 2 2" xfId="28697"/>
    <cellStyle name="Total 6 7 2 3" xfId="28698"/>
    <cellStyle name="Total 6 7 2 4" xfId="28699"/>
    <cellStyle name="Total 6 7 2 5" xfId="28700"/>
    <cellStyle name="Total 6 7 2 6" xfId="28701"/>
    <cellStyle name="Total 6 7 2 7" xfId="28702"/>
    <cellStyle name="Total 6 7 3" xfId="28703"/>
    <cellStyle name="Total 6 7 4" xfId="28704"/>
    <cellStyle name="Total 6 7 5" xfId="28705"/>
    <cellStyle name="Total 6 7 6" xfId="28706"/>
    <cellStyle name="Total 6 7 7" xfId="28707"/>
    <cellStyle name="Total 6 8" xfId="28708"/>
    <cellStyle name="Total 6 8 2" xfId="28709"/>
    <cellStyle name="Total 6 8 3" xfId="28710"/>
    <cellStyle name="Total 6 8 4" xfId="28711"/>
    <cellStyle name="Total 6 8 5" xfId="28712"/>
    <cellStyle name="Total 6 8 6" xfId="28713"/>
    <cellStyle name="Total 6 8 7" xfId="28714"/>
    <cellStyle name="Total 6 9" xfId="28715"/>
    <cellStyle name="Total 60" xfId="28716"/>
    <cellStyle name="Total 60 2" xfId="28717"/>
    <cellStyle name="Total 60 3" xfId="28718"/>
    <cellStyle name="Total 60 4" xfId="28719"/>
    <cellStyle name="Total 60 5" xfId="28720"/>
    <cellStyle name="Total 60 6" xfId="28721"/>
    <cellStyle name="Total 60 7" xfId="28722"/>
    <cellStyle name="Total 60 8" xfId="28723"/>
    <cellStyle name="Total 60 9" xfId="28724"/>
    <cellStyle name="Total 61" xfId="28725"/>
    <cellStyle name="Total 61 2" xfId="28726"/>
    <cellStyle name="Total 61 3" xfId="28727"/>
    <cellStyle name="Total 61 4" xfId="28728"/>
    <cellStyle name="Total 61 5" xfId="28729"/>
    <cellStyle name="Total 61 6" xfId="28730"/>
    <cellStyle name="Total 61 7" xfId="28731"/>
    <cellStyle name="Total 61 8" xfId="28732"/>
    <cellStyle name="Total 61 9" xfId="28733"/>
    <cellStyle name="Total 62" xfId="28734"/>
    <cellStyle name="Total 62 2" xfId="28735"/>
    <cellStyle name="Total 62 3" xfId="28736"/>
    <cellStyle name="Total 62 4" xfId="28737"/>
    <cellStyle name="Total 62 5" xfId="28738"/>
    <cellStyle name="Total 62 6" xfId="28739"/>
    <cellStyle name="Total 62 7" xfId="28740"/>
    <cellStyle name="Total 62 8" xfId="28741"/>
    <cellStyle name="Total 62 9" xfId="28742"/>
    <cellStyle name="Total 63" xfId="28743"/>
    <cellStyle name="Total 63 2" xfId="28744"/>
    <cellStyle name="Total 63 3" xfId="28745"/>
    <cellStyle name="Total 63 4" xfId="28746"/>
    <cellStyle name="Total 63 5" xfId="28747"/>
    <cellStyle name="Total 63 6" xfId="28748"/>
    <cellStyle name="Total 63 7" xfId="28749"/>
    <cellStyle name="Total 63 8" xfId="28750"/>
    <cellStyle name="Total 63 9" xfId="28751"/>
    <cellStyle name="Total 64" xfId="28752"/>
    <cellStyle name="Total 64 2" xfId="28753"/>
    <cellStyle name="Total 64 3" xfId="28754"/>
    <cellStyle name="Total 64 4" xfId="28755"/>
    <cellStyle name="Total 64 5" xfId="28756"/>
    <cellStyle name="Total 64 6" xfId="28757"/>
    <cellStyle name="Total 64 7" xfId="28758"/>
    <cellStyle name="Total 64 8" xfId="28759"/>
    <cellStyle name="Total 64 9" xfId="28760"/>
    <cellStyle name="Total 65" xfId="28761"/>
    <cellStyle name="Total 65 2" xfId="28762"/>
    <cellStyle name="Total 65 3" xfId="28763"/>
    <cellStyle name="Total 65 4" xfId="28764"/>
    <cellStyle name="Total 65 5" xfId="28765"/>
    <cellStyle name="Total 65 6" xfId="28766"/>
    <cellStyle name="Total 65 7" xfId="28767"/>
    <cellStyle name="Total 65 8" xfId="28768"/>
    <cellStyle name="Total 65 9" xfId="28769"/>
    <cellStyle name="Total 66" xfId="28770"/>
    <cellStyle name="Total 66 2" xfId="28771"/>
    <cellStyle name="Total 66 3" xfId="28772"/>
    <cellStyle name="Total 66 4" xfId="28773"/>
    <cellStyle name="Total 66 5" xfId="28774"/>
    <cellStyle name="Total 66 6" xfId="28775"/>
    <cellStyle name="Total 66 7" xfId="28776"/>
    <cellStyle name="Total 66 8" xfId="28777"/>
    <cellStyle name="Total 66 9" xfId="28778"/>
    <cellStyle name="Total 67" xfId="28779"/>
    <cellStyle name="Total 67 2" xfId="28780"/>
    <cellStyle name="Total 67 3" xfId="28781"/>
    <cellStyle name="Total 67 4" xfId="28782"/>
    <cellStyle name="Total 67 5" xfId="28783"/>
    <cellStyle name="Total 67 6" xfId="28784"/>
    <cellStyle name="Total 67 7" xfId="28785"/>
    <cellStyle name="Total 67 8" xfId="28786"/>
    <cellStyle name="Total 67 9" xfId="28787"/>
    <cellStyle name="Total 68" xfId="28788"/>
    <cellStyle name="Total 68 2" xfId="28789"/>
    <cellStyle name="Total 68 3" xfId="28790"/>
    <cellStyle name="Total 68 4" xfId="28791"/>
    <cellStyle name="Total 68 5" xfId="28792"/>
    <cellStyle name="Total 68 6" xfId="28793"/>
    <cellStyle name="Total 68 7" xfId="28794"/>
    <cellStyle name="Total 68 8" xfId="28795"/>
    <cellStyle name="Total 68 9" xfId="28796"/>
    <cellStyle name="Total 69" xfId="28797"/>
    <cellStyle name="Total 69 2" xfId="28798"/>
    <cellStyle name="Total 69 3" xfId="28799"/>
    <cellStyle name="Total 69 4" xfId="28800"/>
    <cellStyle name="Total 69 5" xfId="28801"/>
    <cellStyle name="Total 69 6" xfId="28802"/>
    <cellStyle name="Total 69 7" xfId="28803"/>
    <cellStyle name="Total 69 8" xfId="28804"/>
    <cellStyle name="Total 69 9" xfId="28805"/>
    <cellStyle name="Total 7" xfId="49"/>
    <cellStyle name="Total 7 10" xfId="28807"/>
    <cellStyle name="Total 7 11" xfId="28808"/>
    <cellStyle name="Total 7 12" xfId="28809"/>
    <cellStyle name="Total 7 13" xfId="28810"/>
    <cellStyle name="Total 7 14" xfId="28811"/>
    <cellStyle name="Total 7 15" xfId="28812"/>
    <cellStyle name="Total 7 16" xfId="28806"/>
    <cellStyle name="Total 7 2" xfId="28813"/>
    <cellStyle name="Total 7 2 2" xfId="28814"/>
    <cellStyle name="Total 7 2 2 2" xfId="28815"/>
    <cellStyle name="Total 7 2 2 3" xfId="28816"/>
    <cellStyle name="Total 7 2 2 4" xfId="28817"/>
    <cellStyle name="Total 7 2 2 5" xfId="28818"/>
    <cellStyle name="Total 7 2 2 6" xfId="28819"/>
    <cellStyle name="Total 7 2 2 7" xfId="28820"/>
    <cellStyle name="Total 7 2 3" xfId="28821"/>
    <cellStyle name="Total 7 2 4" xfId="28822"/>
    <cellStyle name="Total 7 2 5" xfId="28823"/>
    <cellStyle name="Total 7 2 6" xfId="28824"/>
    <cellStyle name="Total 7 2 7" xfId="28825"/>
    <cellStyle name="Total 7 3" xfId="28826"/>
    <cellStyle name="Total 7 3 2" xfId="28827"/>
    <cellStyle name="Total 7 3 2 2" xfId="28828"/>
    <cellStyle name="Total 7 3 2 3" xfId="28829"/>
    <cellStyle name="Total 7 3 2 4" xfId="28830"/>
    <cellStyle name="Total 7 3 2 5" xfId="28831"/>
    <cellStyle name="Total 7 3 2 6" xfId="28832"/>
    <cellStyle name="Total 7 3 2 7" xfId="28833"/>
    <cellStyle name="Total 7 3 3" xfId="28834"/>
    <cellStyle name="Total 7 3 4" xfId="28835"/>
    <cellStyle name="Total 7 3 5" xfId="28836"/>
    <cellStyle name="Total 7 3 6" xfId="28837"/>
    <cellStyle name="Total 7 3 7" xfId="28838"/>
    <cellStyle name="Total 7 4" xfId="28839"/>
    <cellStyle name="Total 7 4 2" xfId="28840"/>
    <cellStyle name="Total 7 4 2 2" xfId="28841"/>
    <cellStyle name="Total 7 4 2 3" xfId="28842"/>
    <cellStyle name="Total 7 4 2 4" xfId="28843"/>
    <cellStyle name="Total 7 4 2 5" xfId="28844"/>
    <cellStyle name="Total 7 4 2 6" xfId="28845"/>
    <cellStyle name="Total 7 4 2 7" xfId="28846"/>
    <cellStyle name="Total 7 4 3" xfId="28847"/>
    <cellStyle name="Total 7 4 4" xfId="28848"/>
    <cellStyle name="Total 7 4 5" xfId="28849"/>
    <cellStyle name="Total 7 4 6" xfId="28850"/>
    <cellStyle name="Total 7 4 7" xfId="28851"/>
    <cellStyle name="Total 7 5" xfId="28852"/>
    <cellStyle name="Total 7 5 2" xfId="28853"/>
    <cellStyle name="Total 7 5 2 2" xfId="28854"/>
    <cellStyle name="Total 7 5 2 3" xfId="28855"/>
    <cellStyle name="Total 7 5 2 4" xfId="28856"/>
    <cellStyle name="Total 7 5 2 5" xfId="28857"/>
    <cellStyle name="Total 7 5 2 6" xfId="28858"/>
    <cellStyle name="Total 7 5 2 7" xfId="28859"/>
    <cellStyle name="Total 7 5 3" xfId="28860"/>
    <cellStyle name="Total 7 5 4" xfId="28861"/>
    <cellStyle name="Total 7 5 5" xfId="28862"/>
    <cellStyle name="Total 7 5 6" xfId="28863"/>
    <cellStyle name="Total 7 5 7" xfId="28864"/>
    <cellStyle name="Total 7 6" xfId="28865"/>
    <cellStyle name="Total 7 6 2" xfId="28866"/>
    <cellStyle name="Total 7 6 2 2" xfId="28867"/>
    <cellStyle name="Total 7 6 2 3" xfId="28868"/>
    <cellStyle name="Total 7 6 2 4" xfId="28869"/>
    <cellStyle name="Total 7 6 2 5" xfId="28870"/>
    <cellStyle name="Total 7 6 2 6" xfId="28871"/>
    <cellStyle name="Total 7 6 2 7" xfId="28872"/>
    <cellStyle name="Total 7 6 3" xfId="28873"/>
    <cellStyle name="Total 7 6 4" xfId="28874"/>
    <cellStyle name="Total 7 6 5" xfId="28875"/>
    <cellStyle name="Total 7 6 6" xfId="28876"/>
    <cellStyle name="Total 7 6 7" xfId="28877"/>
    <cellStyle name="Total 7 7" xfId="28878"/>
    <cellStyle name="Total 7 7 2" xfId="28879"/>
    <cellStyle name="Total 7 7 2 2" xfId="28880"/>
    <cellStyle name="Total 7 7 2 3" xfId="28881"/>
    <cellStyle name="Total 7 7 2 4" xfId="28882"/>
    <cellStyle name="Total 7 7 2 5" xfId="28883"/>
    <cellStyle name="Total 7 7 2 6" xfId="28884"/>
    <cellStyle name="Total 7 7 2 7" xfId="28885"/>
    <cellStyle name="Total 7 7 3" xfId="28886"/>
    <cellStyle name="Total 7 7 4" xfId="28887"/>
    <cellStyle name="Total 7 7 5" xfId="28888"/>
    <cellStyle name="Total 7 7 6" xfId="28889"/>
    <cellStyle name="Total 7 7 7" xfId="28890"/>
    <cellStyle name="Total 7 8" xfId="28891"/>
    <cellStyle name="Total 7 8 2" xfId="28892"/>
    <cellStyle name="Total 7 8 3" xfId="28893"/>
    <cellStyle name="Total 7 8 4" xfId="28894"/>
    <cellStyle name="Total 7 8 5" xfId="28895"/>
    <cellStyle name="Total 7 8 6" xfId="28896"/>
    <cellStyle name="Total 7 8 7" xfId="28897"/>
    <cellStyle name="Total 7 9" xfId="28898"/>
    <cellStyle name="Total 70" xfId="28899"/>
    <cellStyle name="Total 70 2" xfId="28900"/>
    <cellStyle name="Total 70 3" xfId="28901"/>
    <cellStyle name="Total 70 4" xfId="28902"/>
    <cellStyle name="Total 70 5" xfId="28903"/>
    <cellStyle name="Total 70 6" xfId="28904"/>
    <cellStyle name="Total 70 7" xfId="28905"/>
    <cellStyle name="Total 70 8" xfId="28906"/>
    <cellStyle name="Total 70 9" xfId="28907"/>
    <cellStyle name="Total 71" xfId="28908"/>
    <cellStyle name="Total 71 2" xfId="28909"/>
    <cellStyle name="Total 71 3" xfId="28910"/>
    <cellStyle name="Total 71 4" xfId="28911"/>
    <cellStyle name="Total 71 5" xfId="28912"/>
    <cellStyle name="Total 71 6" xfId="28913"/>
    <cellStyle name="Total 71 7" xfId="28914"/>
    <cellStyle name="Total 71 8" xfId="28915"/>
    <cellStyle name="Total 71 9" xfId="28916"/>
    <cellStyle name="Total 72" xfId="28917"/>
    <cellStyle name="Total 73" xfId="28918"/>
    <cellStyle name="Total 74" xfId="28919"/>
    <cellStyle name="Total 75" xfId="28920"/>
    <cellStyle name="Total 76" xfId="28921"/>
    <cellStyle name="Total 77" xfId="28922"/>
    <cellStyle name="Total 78" xfId="30796"/>
    <cellStyle name="Total 8" xfId="116"/>
    <cellStyle name="Total 8 10" xfId="28924"/>
    <cellStyle name="Total 8 11" xfId="28925"/>
    <cellStyle name="Total 8 12" xfId="28926"/>
    <cellStyle name="Total 8 13" xfId="28927"/>
    <cellStyle name="Total 8 14" xfId="28928"/>
    <cellStyle name="Total 8 15" xfId="28929"/>
    <cellStyle name="Total 8 16" xfId="28923"/>
    <cellStyle name="Total 8 2" xfId="28930"/>
    <cellStyle name="Total 8 2 2" xfId="28931"/>
    <cellStyle name="Total 8 2 2 2" xfId="28932"/>
    <cellStyle name="Total 8 2 2 3" xfId="28933"/>
    <cellStyle name="Total 8 2 2 4" xfId="28934"/>
    <cellStyle name="Total 8 2 2 5" xfId="28935"/>
    <cellStyle name="Total 8 2 2 6" xfId="28936"/>
    <cellStyle name="Total 8 2 2 7" xfId="28937"/>
    <cellStyle name="Total 8 2 3" xfId="28938"/>
    <cellStyle name="Total 8 2 4" xfId="28939"/>
    <cellStyle name="Total 8 2 5" xfId="28940"/>
    <cellStyle name="Total 8 2 6" xfId="28941"/>
    <cellStyle name="Total 8 2 7" xfId="28942"/>
    <cellStyle name="Total 8 3" xfId="28943"/>
    <cellStyle name="Total 8 3 2" xfId="28944"/>
    <cellStyle name="Total 8 3 2 2" xfId="28945"/>
    <cellStyle name="Total 8 3 2 3" xfId="28946"/>
    <cellStyle name="Total 8 3 2 4" xfId="28947"/>
    <cellStyle name="Total 8 3 2 5" xfId="28948"/>
    <cellStyle name="Total 8 3 2 6" xfId="28949"/>
    <cellStyle name="Total 8 3 2 7" xfId="28950"/>
    <cellStyle name="Total 8 3 3" xfId="28951"/>
    <cellStyle name="Total 8 3 4" xfId="28952"/>
    <cellStyle name="Total 8 3 5" xfId="28953"/>
    <cellStyle name="Total 8 3 6" xfId="28954"/>
    <cellStyle name="Total 8 3 7" xfId="28955"/>
    <cellStyle name="Total 8 4" xfId="28956"/>
    <cellStyle name="Total 8 4 2" xfId="28957"/>
    <cellStyle name="Total 8 4 2 2" xfId="28958"/>
    <cellStyle name="Total 8 4 2 3" xfId="28959"/>
    <cellStyle name="Total 8 4 2 4" xfId="28960"/>
    <cellStyle name="Total 8 4 2 5" xfId="28961"/>
    <cellStyle name="Total 8 4 2 6" xfId="28962"/>
    <cellStyle name="Total 8 4 2 7" xfId="28963"/>
    <cellStyle name="Total 8 4 3" xfId="28964"/>
    <cellStyle name="Total 8 4 4" xfId="28965"/>
    <cellStyle name="Total 8 4 5" xfId="28966"/>
    <cellStyle name="Total 8 4 6" xfId="28967"/>
    <cellStyle name="Total 8 4 7" xfId="28968"/>
    <cellStyle name="Total 8 5" xfId="28969"/>
    <cellStyle name="Total 8 5 2" xfId="28970"/>
    <cellStyle name="Total 8 5 2 2" xfId="28971"/>
    <cellStyle name="Total 8 5 2 3" xfId="28972"/>
    <cellStyle name="Total 8 5 2 4" xfId="28973"/>
    <cellStyle name="Total 8 5 2 5" xfId="28974"/>
    <cellStyle name="Total 8 5 2 6" xfId="28975"/>
    <cellStyle name="Total 8 5 2 7" xfId="28976"/>
    <cellStyle name="Total 8 5 3" xfId="28977"/>
    <cellStyle name="Total 8 5 4" xfId="28978"/>
    <cellStyle name="Total 8 5 5" xfId="28979"/>
    <cellStyle name="Total 8 5 6" xfId="28980"/>
    <cellStyle name="Total 8 5 7" xfId="28981"/>
    <cellStyle name="Total 8 6" xfId="28982"/>
    <cellStyle name="Total 8 6 2" xfId="28983"/>
    <cellStyle name="Total 8 6 2 2" xfId="28984"/>
    <cellStyle name="Total 8 6 2 3" xfId="28985"/>
    <cellStyle name="Total 8 6 2 4" xfId="28986"/>
    <cellStyle name="Total 8 6 2 5" xfId="28987"/>
    <cellStyle name="Total 8 6 2 6" xfId="28988"/>
    <cellStyle name="Total 8 6 2 7" xfId="28989"/>
    <cellStyle name="Total 8 6 3" xfId="28990"/>
    <cellStyle name="Total 8 6 4" xfId="28991"/>
    <cellStyle name="Total 8 6 5" xfId="28992"/>
    <cellStyle name="Total 8 6 6" xfId="28993"/>
    <cellStyle name="Total 8 6 7" xfId="28994"/>
    <cellStyle name="Total 8 7" xfId="28995"/>
    <cellStyle name="Total 8 7 2" xfId="28996"/>
    <cellStyle name="Total 8 7 2 2" xfId="28997"/>
    <cellStyle name="Total 8 7 2 3" xfId="28998"/>
    <cellStyle name="Total 8 7 2 4" xfId="28999"/>
    <cellStyle name="Total 8 7 2 5" xfId="29000"/>
    <cellStyle name="Total 8 7 2 6" xfId="29001"/>
    <cellStyle name="Total 8 7 2 7" xfId="29002"/>
    <cellStyle name="Total 8 7 3" xfId="29003"/>
    <cellStyle name="Total 8 7 4" xfId="29004"/>
    <cellStyle name="Total 8 7 5" xfId="29005"/>
    <cellStyle name="Total 8 7 6" xfId="29006"/>
    <cellStyle name="Total 8 7 7" xfId="29007"/>
    <cellStyle name="Total 8 8" xfId="29008"/>
    <cellStyle name="Total 8 8 2" xfId="29009"/>
    <cellStyle name="Total 8 8 3" xfId="29010"/>
    <cellStyle name="Total 8 8 4" xfId="29011"/>
    <cellStyle name="Total 8 8 5" xfId="29012"/>
    <cellStyle name="Total 8 8 6" xfId="29013"/>
    <cellStyle name="Total 8 8 7" xfId="29014"/>
    <cellStyle name="Total 8 9" xfId="29015"/>
    <cellStyle name="Total 9" xfId="117"/>
    <cellStyle name="Total 9 10" xfId="29017"/>
    <cellStyle name="Total 9 11" xfId="29018"/>
    <cellStyle name="Total 9 12" xfId="29019"/>
    <cellStyle name="Total 9 13" xfId="29020"/>
    <cellStyle name="Total 9 14" xfId="29021"/>
    <cellStyle name="Total 9 15" xfId="29022"/>
    <cellStyle name="Total 9 16" xfId="29016"/>
    <cellStyle name="Total 9 2" xfId="29023"/>
    <cellStyle name="Total 9 2 2" xfId="29024"/>
    <cellStyle name="Total 9 2 3" xfId="29025"/>
    <cellStyle name="Total 9 2 4" xfId="29026"/>
    <cellStyle name="Total 9 2 5" xfId="29027"/>
    <cellStyle name="Total 9 2 6" xfId="29028"/>
    <cellStyle name="Total 9 2 7" xfId="29029"/>
    <cellStyle name="Total 9 3" xfId="29030"/>
    <cellStyle name="Total 9 4" xfId="29031"/>
    <cellStyle name="Total 9 5" xfId="29032"/>
    <cellStyle name="Total 9 6" xfId="29033"/>
    <cellStyle name="Total 9 7" xfId="29034"/>
    <cellStyle name="Total 9 8" xfId="29035"/>
    <cellStyle name="Total 9 9" xfId="29036"/>
    <cellStyle name="Tusental (0)_9604" xfId="30629"/>
    <cellStyle name="Tusental 10" xfId="30630"/>
    <cellStyle name="Tusental 10 2" xfId="30631"/>
    <cellStyle name="Tusental 100" xfId="30632"/>
    <cellStyle name="Tusental 101" xfId="30633"/>
    <cellStyle name="Tusental 102" xfId="30634"/>
    <cellStyle name="Tusental 103" xfId="30635"/>
    <cellStyle name="Tusental 104" xfId="30636"/>
    <cellStyle name="Tusental 105" xfId="30637"/>
    <cellStyle name="Tusental 106" xfId="30638"/>
    <cellStyle name="Tusental 107" xfId="30639"/>
    <cellStyle name="Tusental 108" xfId="30640"/>
    <cellStyle name="Tusental 109" xfId="30641"/>
    <cellStyle name="Tusental 11" xfId="30642"/>
    <cellStyle name="Tusental 11 2" xfId="30643"/>
    <cellStyle name="Tusental 110" xfId="30644"/>
    <cellStyle name="Tusental 111" xfId="30645"/>
    <cellStyle name="Tusental 112" xfId="30646"/>
    <cellStyle name="Tusental 113" xfId="30647"/>
    <cellStyle name="Tusental 114" xfId="30648"/>
    <cellStyle name="Tusental 115" xfId="30649"/>
    <cellStyle name="Tusental 116" xfId="30650"/>
    <cellStyle name="Tusental 117" xfId="30651"/>
    <cellStyle name="Tusental 118" xfId="30652"/>
    <cellStyle name="Tusental 119" xfId="30653"/>
    <cellStyle name="Tusental 12" xfId="30654"/>
    <cellStyle name="Tusental 12 2" xfId="30655"/>
    <cellStyle name="Tusental 120" xfId="30656"/>
    <cellStyle name="Tusental 121" xfId="30657"/>
    <cellStyle name="Tusental 122" xfId="30658"/>
    <cellStyle name="Tusental 123" xfId="30659"/>
    <cellStyle name="Tusental 124" xfId="30660"/>
    <cellStyle name="Tusental 125" xfId="30661"/>
    <cellStyle name="Tusental 126" xfId="30662"/>
    <cellStyle name="Tusental 127" xfId="30663"/>
    <cellStyle name="Tusental 128" xfId="30664"/>
    <cellStyle name="Tusental 129" xfId="30665"/>
    <cellStyle name="Tusental 13" xfId="30666"/>
    <cellStyle name="Tusental 13 2" xfId="30667"/>
    <cellStyle name="Tusental 130" xfId="30668"/>
    <cellStyle name="Tusental 131" xfId="30669"/>
    <cellStyle name="Tusental 132" xfId="30670"/>
    <cellStyle name="Tusental 133" xfId="30671"/>
    <cellStyle name="Tusental 134" xfId="30672"/>
    <cellStyle name="Tusental 135" xfId="30673"/>
    <cellStyle name="Tusental 136" xfId="30674"/>
    <cellStyle name="Tusental 137" xfId="30675"/>
    <cellStyle name="Tusental 138" xfId="30676"/>
    <cellStyle name="Tusental 139" xfId="30677"/>
    <cellStyle name="Tusental 14" xfId="30678"/>
    <cellStyle name="Tusental 14 2" xfId="30679"/>
    <cellStyle name="Tusental 140" xfId="30680"/>
    <cellStyle name="Tusental 15" xfId="30681"/>
    <cellStyle name="Tusental 15 2" xfId="30682"/>
    <cellStyle name="Tusental 16" xfId="30683"/>
    <cellStyle name="Tusental 16 2" xfId="30684"/>
    <cellStyle name="Tusental 17" xfId="30685"/>
    <cellStyle name="Tusental 17 2" xfId="30686"/>
    <cellStyle name="Tusental 18" xfId="30687"/>
    <cellStyle name="Tusental 18 2" xfId="30688"/>
    <cellStyle name="Tusental 19" xfId="30689"/>
    <cellStyle name="Tusental 19 2" xfId="30690"/>
    <cellStyle name="Tusental 2" xfId="30691"/>
    <cellStyle name="Tusental 20" xfId="30692"/>
    <cellStyle name="Tusental 20 2" xfId="30693"/>
    <cellStyle name="Tusental 21" xfId="30694"/>
    <cellStyle name="Tusental 21 2" xfId="30695"/>
    <cellStyle name="Tusental 22" xfId="30696"/>
    <cellStyle name="Tusental 22 2" xfId="30697"/>
    <cellStyle name="Tusental 23" xfId="30698"/>
    <cellStyle name="Tusental 23 2" xfId="30699"/>
    <cellStyle name="Tusental 23 3" xfId="30700"/>
    <cellStyle name="Tusental 24" xfId="30701"/>
    <cellStyle name="Tusental 25" xfId="30702"/>
    <cellStyle name="Tusental 26" xfId="30703"/>
    <cellStyle name="Tusental 27" xfId="30704"/>
    <cellStyle name="Tusental 28" xfId="30705"/>
    <cellStyle name="Tusental 29" xfId="30706"/>
    <cellStyle name="Tusental 3" xfId="30707"/>
    <cellStyle name="Tusental 3 2" xfId="30708"/>
    <cellStyle name="Tusental 3 3" xfId="30709"/>
    <cellStyle name="Tusental 30" xfId="30710"/>
    <cellStyle name="Tusental 31" xfId="30711"/>
    <cellStyle name="Tusental 32" xfId="30712"/>
    <cellStyle name="Tusental 33" xfId="30713"/>
    <cellStyle name="Tusental 34" xfId="30714"/>
    <cellStyle name="Tusental 35" xfId="30715"/>
    <cellStyle name="Tusental 36" xfId="30716"/>
    <cellStyle name="Tusental 37" xfId="30717"/>
    <cellStyle name="Tusental 38" xfId="30718"/>
    <cellStyle name="Tusental 39" xfId="30719"/>
    <cellStyle name="Tusental 4" xfId="30720"/>
    <cellStyle name="Tusental 4 2" xfId="30721"/>
    <cellStyle name="Tusental 40" xfId="30722"/>
    <cellStyle name="Tusental 41" xfId="30723"/>
    <cellStyle name="Tusental 42" xfId="30724"/>
    <cellStyle name="Tusental 43" xfId="30725"/>
    <cellStyle name="Tusental 44" xfId="30726"/>
    <cellStyle name="Tusental 45" xfId="30727"/>
    <cellStyle name="Tusental 46" xfId="30728"/>
    <cellStyle name="Tusental 47" xfId="30729"/>
    <cellStyle name="Tusental 48" xfId="30730"/>
    <cellStyle name="Tusental 49" xfId="30731"/>
    <cellStyle name="Tusental 5" xfId="30732"/>
    <cellStyle name="Tusental 5 2" xfId="30733"/>
    <cellStyle name="Tusental 50" xfId="30734"/>
    <cellStyle name="Tusental 51" xfId="30735"/>
    <cellStyle name="Tusental 52" xfId="30736"/>
    <cellStyle name="Tusental 53" xfId="30737"/>
    <cellStyle name="Tusental 54" xfId="30738"/>
    <cellStyle name="Tusental 55" xfId="30739"/>
    <cellStyle name="Tusental 56" xfId="30740"/>
    <cellStyle name="Tusental 57" xfId="30741"/>
    <cellStyle name="Tusental 58" xfId="30742"/>
    <cellStyle name="Tusental 59" xfId="30743"/>
    <cellStyle name="Tusental 6" xfId="30744"/>
    <cellStyle name="Tusental 6 2" xfId="30745"/>
    <cellStyle name="Tusental 60" xfId="30746"/>
    <cellStyle name="Tusental 61" xfId="30747"/>
    <cellStyle name="Tusental 62" xfId="30748"/>
    <cellStyle name="Tusental 63" xfId="30749"/>
    <cellStyle name="Tusental 64" xfId="30750"/>
    <cellStyle name="Tusental 65" xfId="30751"/>
    <cellStyle name="Tusental 66" xfId="30752"/>
    <cellStyle name="Tusental 67" xfId="30753"/>
    <cellStyle name="Tusental 68" xfId="30754"/>
    <cellStyle name="Tusental 69" xfId="30755"/>
    <cellStyle name="Tusental 7" xfId="30756"/>
    <cellStyle name="Tusental 7 2" xfId="30757"/>
    <cellStyle name="Tusental 70" xfId="30758"/>
    <cellStyle name="Tusental 71" xfId="30759"/>
    <cellStyle name="Tusental 72" xfId="30760"/>
    <cellStyle name="Tusental 73" xfId="30761"/>
    <cellStyle name="Tusental 74" xfId="30762"/>
    <cellStyle name="Tusental 75" xfId="30763"/>
    <cellStyle name="Tusental 76" xfId="30764"/>
    <cellStyle name="Tusental 77" xfId="30765"/>
    <cellStyle name="Tusental 78" xfId="30766"/>
    <cellStyle name="Tusental 79" xfId="30767"/>
    <cellStyle name="Tusental 8" xfId="30768"/>
    <cellStyle name="Tusental 8 2" xfId="30769"/>
    <cellStyle name="Tusental 80" xfId="30770"/>
    <cellStyle name="Tusental 81" xfId="30771"/>
    <cellStyle name="Tusental 82" xfId="30772"/>
    <cellStyle name="Tusental 83" xfId="30773"/>
    <cellStyle name="Tusental 84" xfId="30774"/>
    <cellStyle name="Tusental 85" xfId="30775"/>
    <cellStyle name="Tusental 86" xfId="30776"/>
    <cellStyle name="Tusental 87" xfId="30777"/>
    <cellStyle name="Tusental 88" xfId="30778"/>
    <cellStyle name="Tusental 89" xfId="30779"/>
    <cellStyle name="Tusental 9" xfId="30780"/>
    <cellStyle name="Tusental 9 2" xfId="30781"/>
    <cellStyle name="Tusental 90" xfId="30782"/>
    <cellStyle name="Tusental 91" xfId="30783"/>
    <cellStyle name="Tusental 92" xfId="30784"/>
    <cellStyle name="Tusental 93" xfId="30785"/>
    <cellStyle name="Tusental 94" xfId="30786"/>
    <cellStyle name="Tusental 95" xfId="30787"/>
    <cellStyle name="Tusental 96" xfId="30788"/>
    <cellStyle name="Tusental 97" xfId="30789"/>
    <cellStyle name="Tusental 98" xfId="30790"/>
    <cellStyle name="Tusental 99" xfId="30791"/>
    <cellStyle name="Tusental_Beräkning" xfId="29037"/>
    <cellStyle name="Tölur" xfId="50"/>
    <cellStyle name="Tölur 2" xfId="29039"/>
    <cellStyle name="Tölur 3" xfId="29038"/>
    <cellStyle name="Valuta (0)_9604" xfId="30792"/>
    <cellStyle name="Valuta_Beräkning" xfId="29040"/>
    <cellStyle name="Warning Text" xfId="30297" builtinId="11" customBuiltin="1"/>
    <cellStyle name="Warning Text 10" xfId="29041"/>
    <cellStyle name="Warning Text 10 2" xfId="29042"/>
    <cellStyle name="Warning Text 10 3" xfId="29043"/>
    <cellStyle name="Warning Text 10 4" xfId="29044"/>
    <cellStyle name="Warning Text 10 5" xfId="29045"/>
    <cellStyle name="Warning Text 10 6" xfId="29046"/>
    <cellStyle name="Warning Text 10 7" xfId="29047"/>
    <cellStyle name="Warning Text 10 8" xfId="29048"/>
    <cellStyle name="Warning Text 10 9" xfId="29049"/>
    <cellStyle name="Warning Text 11" xfId="29050"/>
    <cellStyle name="Warning Text 11 2" xfId="29051"/>
    <cellStyle name="Warning Text 11 3" xfId="29052"/>
    <cellStyle name="Warning Text 11 4" xfId="29053"/>
    <cellStyle name="Warning Text 11 5" xfId="29054"/>
    <cellStyle name="Warning Text 11 6" xfId="29055"/>
    <cellStyle name="Warning Text 11 7" xfId="29056"/>
    <cellStyle name="Warning Text 11 8" xfId="29057"/>
    <cellStyle name="Warning Text 11 9" xfId="29058"/>
    <cellStyle name="Warning Text 12" xfId="29059"/>
    <cellStyle name="Warning Text 12 2" xfId="29060"/>
    <cellStyle name="Warning Text 12 3" xfId="29061"/>
    <cellStyle name="Warning Text 12 4" xfId="29062"/>
    <cellStyle name="Warning Text 12 5" xfId="29063"/>
    <cellStyle name="Warning Text 12 6" xfId="29064"/>
    <cellStyle name="Warning Text 12 7" xfId="29065"/>
    <cellStyle name="Warning Text 12 8" xfId="29066"/>
    <cellStyle name="Warning Text 12 9" xfId="29067"/>
    <cellStyle name="Warning Text 13" xfId="29068"/>
    <cellStyle name="Warning Text 13 2" xfId="29069"/>
    <cellStyle name="Warning Text 13 3" xfId="29070"/>
    <cellStyle name="Warning Text 13 4" xfId="29071"/>
    <cellStyle name="Warning Text 13 5" xfId="29072"/>
    <cellStyle name="Warning Text 13 6" xfId="29073"/>
    <cellStyle name="Warning Text 13 7" xfId="29074"/>
    <cellStyle name="Warning Text 13 8" xfId="29075"/>
    <cellStyle name="Warning Text 13 9" xfId="29076"/>
    <cellStyle name="Warning Text 14" xfId="29077"/>
    <cellStyle name="Warning Text 14 2" xfId="29078"/>
    <cellStyle name="Warning Text 14 3" xfId="29079"/>
    <cellStyle name="Warning Text 14 4" xfId="29080"/>
    <cellStyle name="Warning Text 14 5" xfId="29081"/>
    <cellStyle name="Warning Text 14 6" xfId="29082"/>
    <cellStyle name="Warning Text 14 7" xfId="29083"/>
    <cellStyle name="Warning Text 14 8" xfId="29084"/>
    <cellStyle name="Warning Text 14 9" xfId="29085"/>
    <cellStyle name="Warning Text 15" xfId="29086"/>
    <cellStyle name="Warning Text 15 2" xfId="29087"/>
    <cellStyle name="Warning Text 15 3" xfId="29088"/>
    <cellStyle name="Warning Text 15 4" xfId="29089"/>
    <cellStyle name="Warning Text 15 5" xfId="29090"/>
    <cellStyle name="Warning Text 15 6" xfId="29091"/>
    <cellStyle name="Warning Text 15 7" xfId="29092"/>
    <cellStyle name="Warning Text 15 8" xfId="29093"/>
    <cellStyle name="Warning Text 15 9" xfId="29094"/>
    <cellStyle name="Warning Text 16" xfId="29095"/>
    <cellStyle name="Warning Text 16 2" xfId="29096"/>
    <cellStyle name="Warning Text 16 3" xfId="29097"/>
    <cellStyle name="Warning Text 16 4" xfId="29098"/>
    <cellStyle name="Warning Text 16 5" xfId="29099"/>
    <cellStyle name="Warning Text 16 6" xfId="29100"/>
    <cellStyle name="Warning Text 16 7" xfId="29101"/>
    <cellStyle name="Warning Text 16 8" xfId="29102"/>
    <cellStyle name="Warning Text 16 9" xfId="29103"/>
    <cellStyle name="Warning Text 17" xfId="29104"/>
    <cellStyle name="Warning Text 17 2" xfId="29105"/>
    <cellStyle name="Warning Text 17 3" xfId="29106"/>
    <cellStyle name="Warning Text 17 4" xfId="29107"/>
    <cellStyle name="Warning Text 17 5" xfId="29108"/>
    <cellStyle name="Warning Text 17 6" xfId="29109"/>
    <cellStyle name="Warning Text 17 7" xfId="29110"/>
    <cellStyle name="Warning Text 17 8" xfId="29111"/>
    <cellStyle name="Warning Text 17 9" xfId="29112"/>
    <cellStyle name="Warning Text 18" xfId="29113"/>
    <cellStyle name="Warning Text 18 2" xfId="29114"/>
    <cellStyle name="Warning Text 18 3" xfId="29115"/>
    <cellStyle name="Warning Text 18 4" xfId="29116"/>
    <cellStyle name="Warning Text 18 5" xfId="29117"/>
    <cellStyle name="Warning Text 18 6" xfId="29118"/>
    <cellStyle name="Warning Text 18 7" xfId="29119"/>
    <cellStyle name="Warning Text 18 8" xfId="29120"/>
    <cellStyle name="Warning Text 18 9" xfId="29121"/>
    <cellStyle name="Warning Text 19" xfId="29122"/>
    <cellStyle name="Warning Text 19 2" xfId="29123"/>
    <cellStyle name="Warning Text 19 3" xfId="29124"/>
    <cellStyle name="Warning Text 19 4" xfId="29125"/>
    <cellStyle name="Warning Text 19 5" xfId="29126"/>
    <cellStyle name="Warning Text 19 6" xfId="29127"/>
    <cellStyle name="Warning Text 19 7" xfId="29128"/>
    <cellStyle name="Warning Text 19 8" xfId="29129"/>
    <cellStyle name="Warning Text 19 9" xfId="29130"/>
    <cellStyle name="Warning Text 2" xfId="29131"/>
    <cellStyle name="Warning Text 2 2" xfId="29132"/>
    <cellStyle name="Warning Text 2 2 2" xfId="29133"/>
    <cellStyle name="Warning Text 2 2 2 2" xfId="29134"/>
    <cellStyle name="Warning Text 2 2 2 3" xfId="29135"/>
    <cellStyle name="Warning Text 2 2 2 4" xfId="29136"/>
    <cellStyle name="Warning Text 2 2 2 5" xfId="29137"/>
    <cellStyle name="Warning Text 2 2 2 6" xfId="29138"/>
    <cellStyle name="Warning Text 2 2 2 7" xfId="29139"/>
    <cellStyle name="Warning Text 2 2 3" xfId="29140"/>
    <cellStyle name="Warning Text 2 2 4" xfId="29141"/>
    <cellStyle name="Warning Text 2 2 5" xfId="29142"/>
    <cellStyle name="Warning Text 2 2 6" xfId="29143"/>
    <cellStyle name="Warning Text 2 2 7" xfId="29144"/>
    <cellStyle name="Warning Text 2 3" xfId="29145"/>
    <cellStyle name="Warning Text 2 3 2" xfId="29146"/>
    <cellStyle name="Warning Text 2 3 2 2" xfId="29147"/>
    <cellStyle name="Warning Text 2 3 2 3" xfId="29148"/>
    <cellStyle name="Warning Text 2 3 2 4" xfId="29149"/>
    <cellStyle name="Warning Text 2 3 2 5" xfId="29150"/>
    <cellStyle name="Warning Text 2 3 2 6" xfId="29151"/>
    <cellStyle name="Warning Text 2 3 2 7" xfId="29152"/>
    <cellStyle name="Warning Text 2 3 3" xfId="29153"/>
    <cellStyle name="Warning Text 2 3 4" xfId="29154"/>
    <cellStyle name="Warning Text 2 3 5" xfId="29155"/>
    <cellStyle name="Warning Text 2 3 6" xfId="29156"/>
    <cellStyle name="Warning Text 2 3 7" xfId="29157"/>
    <cellStyle name="Warning Text 2 4" xfId="29158"/>
    <cellStyle name="Warning Text 2 4 2" xfId="29159"/>
    <cellStyle name="Warning Text 2 4 2 2" xfId="29160"/>
    <cellStyle name="Warning Text 2 4 2 3" xfId="29161"/>
    <cellStyle name="Warning Text 2 4 2 4" xfId="29162"/>
    <cellStyle name="Warning Text 2 4 2 5" xfId="29163"/>
    <cellStyle name="Warning Text 2 4 2 6" xfId="29164"/>
    <cellStyle name="Warning Text 2 4 2 7" xfId="29165"/>
    <cellStyle name="Warning Text 2 4 3" xfId="29166"/>
    <cellStyle name="Warning Text 2 4 4" xfId="29167"/>
    <cellStyle name="Warning Text 2 4 5" xfId="29168"/>
    <cellStyle name="Warning Text 2 4 6" xfId="29169"/>
    <cellStyle name="Warning Text 2 4 7" xfId="29170"/>
    <cellStyle name="Warning Text 2 5" xfId="29171"/>
    <cellStyle name="Warning Text 2 5 2" xfId="29172"/>
    <cellStyle name="Warning Text 2 5 2 2" xfId="29173"/>
    <cellStyle name="Warning Text 2 5 2 3" xfId="29174"/>
    <cellStyle name="Warning Text 2 5 2 4" xfId="29175"/>
    <cellStyle name="Warning Text 2 5 2 5" xfId="29176"/>
    <cellStyle name="Warning Text 2 5 2 6" xfId="29177"/>
    <cellStyle name="Warning Text 2 5 2 7" xfId="29178"/>
    <cellStyle name="Warning Text 2 5 3" xfId="29179"/>
    <cellStyle name="Warning Text 2 5 4" xfId="29180"/>
    <cellStyle name="Warning Text 2 5 5" xfId="29181"/>
    <cellStyle name="Warning Text 2 5 6" xfId="29182"/>
    <cellStyle name="Warning Text 2 5 7" xfId="29183"/>
    <cellStyle name="Warning Text 2 6" xfId="29184"/>
    <cellStyle name="Warning Text 2 6 2" xfId="29185"/>
    <cellStyle name="Warning Text 2 6 2 2" xfId="29186"/>
    <cellStyle name="Warning Text 2 6 2 3" xfId="29187"/>
    <cellStyle name="Warning Text 2 6 2 4" xfId="29188"/>
    <cellStyle name="Warning Text 2 6 2 5" xfId="29189"/>
    <cellStyle name="Warning Text 2 6 2 6" xfId="29190"/>
    <cellStyle name="Warning Text 2 6 2 7" xfId="29191"/>
    <cellStyle name="Warning Text 2 6 3" xfId="29192"/>
    <cellStyle name="Warning Text 2 6 4" xfId="29193"/>
    <cellStyle name="Warning Text 2 6 5" xfId="29194"/>
    <cellStyle name="Warning Text 2 6 6" xfId="29195"/>
    <cellStyle name="Warning Text 2 6 7" xfId="29196"/>
    <cellStyle name="Warning Text 2 7" xfId="29197"/>
    <cellStyle name="Warning Text 2 7 2" xfId="29198"/>
    <cellStyle name="Warning Text 2 7 2 2" xfId="29199"/>
    <cellStyle name="Warning Text 2 7 2 3" xfId="29200"/>
    <cellStyle name="Warning Text 2 7 2 4" xfId="29201"/>
    <cellStyle name="Warning Text 2 7 2 5" xfId="29202"/>
    <cellStyle name="Warning Text 2 7 2 6" xfId="29203"/>
    <cellStyle name="Warning Text 2 7 2 7" xfId="29204"/>
    <cellStyle name="Warning Text 2 7 3" xfId="29205"/>
    <cellStyle name="Warning Text 2 7 4" xfId="29206"/>
    <cellStyle name="Warning Text 2 7 5" xfId="29207"/>
    <cellStyle name="Warning Text 2 7 6" xfId="29208"/>
    <cellStyle name="Warning Text 2 7 7" xfId="29209"/>
    <cellStyle name="Warning Text 2 8" xfId="29210"/>
    <cellStyle name="Warning Text 2 8 2" xfId="29211"/>
    <cellStyle name="Warning Text 2 8 2 2" xfId="29212"/>
    <cellStyle name="Warning Text 2 8 2 3" xfId="29213"/>
    <cellStyle name="Warning Text 2 8 2 4" xfId="29214"/>
    <cellStyle name="Warning Text 2 8 2 5" xfId="29215"/>
    <cellStyle name="Warning Text 2 8 2 6" xfId="29216"/>
    <cellStyle name="Warning Text 2 8 2 7" xfId="29217"/>
    <cellStyle name="Warning Text 2 8 3" xfId="29218"/>
    <cellStyle name="Warning Text 2 8 4" xfId="29219"/>
    <cellStyle name="Warning Text 2 8 5" xfId="29220"/>
    <cellStyle name="Warning Text 2 8 6" xfId="29221"/>
    <cellStyle name="Warning Text 2 8 7" xfId="29222"/>
    <cellStyle name="Warning Text 2 9" xfId="29223"/>
    <cellStyle name="Warning Text 20" xfId="29224"/>
    <cellStyle name="Warning Text 20 2" xfId="29225"/>
    <cellStyle name="Warning Text 20 3" xfId="29226"/>
    <cellStyle name="Warning Text 20 4" xfId="29227"/>
    <cellStyle name="Warning Text 20 5" xfId="29228"/>
    <cellStyle name="Warning Text 20 6" xfId="29229"/>
    <cellStyle name="Warning Text 20 7" xfId="29230"/>
    <cellStyle name="Warning Text 20 8" xfId="29231"/>
    <cellStyle name="Warning Text 20 9" xfId="29232"/>
    <cellStyle name="Warning Text 21" xfId="29233"/>
    <cellStyle name="Warning Text 21 2" xfId="29234"/>
    <cellStyle name="Warning Text 21 3" xfId="29235"/>
    <cellStyle name="Warning Text 21 4" xfId="29236"/>
    <cellStyle name="Warning Text 21 5" xfId="29237"/>
    <cellStyle name="Warning Text 21 6" xfId="29238"/>
    <cellStyle name="Warning Text 21 7" xfId="29239"/>
    <cellStyle name="Warning Text 21 8" xfId="29240"/>
    <cellStyle name="Warning Text 21 9" xfId="29241"/>
    <cellStyle name="Warning Text 22" xfId="29242"/>
    <cellStyle name="Warning Text 22 2" xfId="29243"/>
    <cellStyle name="Warning Text 22 3" xfId="29244"/>
    <cellStyle name="Warning Text 22 4" xfId="29245"/>
    <cellStyle name="Warning Text 22 5" xfId="29246"/>
    <cellStyle name="Warning Text 22 6" xfId="29247"/>
    <cellStyle name="Warning Text 22 7" xfId="29248"/>
    <cellStyle name="Warning Text 22 8" xfId="29249"/>
    <cellStyle name="Warning Text 22 9" xfId="29250"/>
    <cellStyle name="Warning Text 23" xfId="29251"/>
    <cellStyle name="Warning Text 23 10" xfId="29252"/>
    <cellStyle name="Warning Text 23 11" xfId="29253"/>
    <cellStyle name="Warning Text 23 12" xfId="29254"/>
    <cellStyle name="Warning Text 23 13" xfId="29255"/>
    <cellStyle name="Warning Text 23 14" xfId="29256"/>
    <cellStyle name="Warning Text 23 15" xfId="29257"/>
    <cellStyle name="Warning Text 23 2" xfId="29258"/>
    <cellStyle name="Warning Text 23 2 2" xfId="29259"/>
    <cellStyle name="Warning Text 23 2 3" xfId="29260"/>
    <cellStyle name="Warning Text 23 2 4" xfId="29261"/>
    <cellStyle name="Warning Text 23 2 5" xfId="29262"/>
    <cellStyle name="Warning Text 23 2 6" xfId="29263"/>
    <cellStyle name="Warning Text 23 2 7" xfId="29264"/>
    <cellStyle name="Warning Text 23 3" xfId="29265"/>
    <cellStyle name="Warning Text 23 4" xfId="29266"/>
    <cellStyle name="Warning Text 23 5" xfId="29267"/>
    <cellStyle name="Warning Text 23 6" xfId="29268"/>
    <cellStyle name="Warning Text 23 7" xfId="29269"/>
    <cellStyle name="Warning Text 23 8" xfId="29270"/>
    <cellStyle name="Warning Text 23 9" xfId="29271"/>
    <cellStyle name="Warning Text 24" xfId="29272"/>
    <cellStyle name="Warning Text 24 2" xfId="29273"/>
    <cellStyle name="Warning Text 24 3" xfId="29274"/>
    <cellStyle name="Warning Text 24 4" xfId="29275"/>
    <cellStyle name="Warning Text 24 5" xfId="29276"/>
    <cellStyle name="Warning Text 24 6" xfId="29277"/>
    <cellStyle name="Warning Text 24 7" xfId="29278"/>
    <cellStyle name="Warning Text 24 8" xfId="29279"/>
    <cellStyle name="Warning Text 24 9" xfId="29280"/>
    <cellStyle name="Warning Text 25" xfId="29281"/>
    <cellStyle name="Warning Text 25 2" xfId="29282"/>
    <cellStyle name="Warning Text 25 3" xfId="29283"/>
    <cellStyle name="Warning Text 25 4" xfId="29284"/>
    <cellStyle name="Warning Text 25 5" xfId="29285"/>
    <cellStyle name="Warning Text 25 6" xfId="29286"/>
    <cellStyle name="Warning Text 25 7" xfId="29287"/>
    <cellStyle name="Warning Text 25 8" xfId="29288"/>
    <cellStyle name="Warning Text 25 9" xfId="29289"/>
    <cellStyle name="Warning Text 26" xfId="29290"/>
    <cellStyle name="Warning Text 26 2" xfId="29291"/>
    <cellStyle name="Warning Text 26 3" xfId="29292"/>
    <cellStyle name="Warning Text 26 4" xfId="29293"/>
    <cellStyle name="Warning Text 26 5" xfId="29294"/>
    <cellStyle name="Warning Text 26 6" xfId="29295"/>
    <cellStyle name="Warning Text 26 7" xfId="29296"/>
    <cellStyle name="Warning Text 26 8" xfId="29297"/>
    <cellStyle name="Warning Text 26 9" xfId="29298"/>
    <cellStyle name="Warning Text 27" xfId="29299"/>
    <cellStyle name="Warning Text 27 2" xfId="29300"/>
    <cellStyle name="Warning Text 27 3" xfId="29301"/>
    <cellStyle name="Warning Text 27 4" xfId="29302"/>
    <cellStyle name="Warning Text 27 5" xfId="29303"/>
    <cellStyle name="Warning Text 27 6" xfId="29304"/>
    <cellStyle name="Warning Text 27 7" xfId="29305"/>
    <cellStyle name="Warning Text 27 8" xfId="29306"/>
    <cellStyle name="Warning Text 27 9" xfId="29307"/>
    <cellStyle name="Warning Text 28" xfId="29308"/>
    <cellStyle name="Warning Text 28 2" xfId="29309"/>
    <cellStyle name="Warning Text 28 3" xfId="29310"/>
    <cellStyle name="Warning Text 28 4" xfId="29311"/>
    <cellStyle name="Warning Text 28 5" xfId="29312"/>
    <cellStyle name="Warning Text 28 6" xfId="29313"/>
    <cellStyle name="Warning Text 28 7" xfId="29314"/>
    <cellStyle name="Warning Text 28 8" xfId="29315"/>
    <cellStyle name="Warning Text 28 9" xfId="29316"/>
    <cellStyle name="Warning Text 29" xfId="29317"/>
    <cellStyle name="Warning Text 29 2" xfId="29318"/>
    <cellStyle name="Warning Text 29 3" xfId="29319"/>
    <cellStyle name="Warning Text 29 4" xfId="29320"/>
    <cellStyle name="Warning Text 29 5" xfId="29321"/>
    <cellStyle name="Warning Text 29 6" xfId="29322"/>
    <cellStyle name="Warning Text 29 7" xfId="29323"/>
    <cellStyle name="Warning Text 29 8" xfId="29324"/>
    <cellStyle name="Warning Text 29 9" xfId="29325"/>
    <cellStyle name="Warning Text 3" xfId="29326"/>
    <cellStyle name="Warning Text 3 2" xfId="29327"/>
    <cellStyle name="Warning Text 3 2 2" xfId="29328"/>
    <cellStyle name="Warning Text 3 2 2 2" xfId="29329"/>
    <cellStyle name="Warning Text 3 2 2 3" xfId="29330"/>
    <cellStyle name="Warning Text 3 2 2 4" xfId="29331"/>
    <cellStyle name="Warning Text 3 2 2 5" xfId="29332"/>
    <cellStyle name="Warning Text 3 2 2 6" xfId="29333"/>
    <cellStyle name="Warning Text 3 2 2 7" xfId="29334"/>
    <cellStyle name="Warning Text 3 2 3" xfId="29335"/>
    <cellStyle name="Warning Text 3 2 4" xfId="29336"/>
    <cellStyle name="Warning Text 3 2 5" xfId="29337"/>
    <cellStyle name="Warning Text 3 2 6" xfId="29338"/>
    <cellStyle name="Warning Text 3 2 7" xfId="29339"/>
    <cellStyle name="Warning Text 3 3" xfId="29340"/>
    <cellStyle name="Warning Text 3 3 2" xfId="29341"/>
    <cellStyle name="Warning Text 3 3 2 2" xfId="29342"/>
    <cellStyle name="Warning Text 3 3 2 3" xfId="29343"/>
    <cellStyle name="Warning Text 3 3 2 4" xfId="29344"/>
    <cellStyle name="Warning Text 3 3 2 5" xfId="29345"/>
    <cellStyle name="Warning Text 3 3 2 6" xfId="29346"/>
    <cellStyle name="Warning Text 3 3 2 7" xfId="29347"/>
    <cellStyle name="Warning Text 3 3 3" xfId="29348"/>
    <cellStyle name="Warning Text 3 3 4" xfId="29349"/>
    <cellStyle name="Warning Text 3 3 5" xfId="29350"/>
    <cellStyle name="Warning Text 3 3 6" xfId="29351"/>
    <cellStyle name="Warning Text 3 3 7" xfId="29352"/>
    <cellStyle name="Warning Text 3 4" xfId="29353"/>
    <cellStyle name="Warning Text 3 4 2" xfId="29354"/>
    <cellStyle name="Warning Text 3 4 2 2" xfId="29355"/>
    <cellStyle name="Warning Text 3 4 2 3" xfId="29356"/>
    <cellStyle name="Warning Text 3 4 2 4" xfId="29357"/>
    <cellStyle name="Warning Text 3 4 2 5" xfId="29358"/>
    <cellStyle name="Warning Text 3 4 2 6" xfId="29359"/>
    <cellStyle name="Warning Text 3 4 2 7" xfId="29360"/>
    <cellStyle name="Warning Text 3 4 3" xfId="29361"/>
    <cellStyle name="Warning Text 3 4 4" xfId="29362"/>
    <cellStyle name="Warning Text 3 4 5" xfId="29363"/>
    <cellStyle name="Warning Text 3 4 6" xfId="29364"/>
    <cellStyle name="Warning Text 3 4 7" xfId="29365"/>
    <cellStyle name="Warning Text 3 5" xfId="29366"/>
    <cellStyle name="Warning Text 3 5 2" xfId="29367"/>
    <cellStyle name="Warning Text 3 5 2 2" xfId="29368"/>
    <cellStyle name="Warning Text 3 5 2 3" xfId="29369"/>
    <cellStyle name="Warning Text 3 5 2 4" xfId="29370"/>
    <cellStyle name="Warning Text 3 5 2 5" xfId="29371"/>
    <cellStyle name="Warning Text 3 5 2 6" xfId="29372"/>
    <cellStyle name="Warning Text 3 5 2 7" xfId="29373"/>
    <cellStyle name="Warning Text 3 5 3" xfId="29374"/>
    <cellStyle name="Warning Text 3 5 4" xfId="29375"/>
    <cellStyle name="Warning Text 3 5 5" xfId="29376"/>
    <cellStyle name="Warning Text 3 5 6" xfId="29377"/>
    <cellStyle name="Warning Text 3 5 7" xfId="29378"/>
    <cellStyle name="Warning Text 3 6" xfId="29379"/>
    <cellStyle name="Warning Text 3 6 2" xfId="29380"/>
    <cellStyle name="Warning Text 3 6 2 2" xfId="29381"/>
    <cellStyle name="Warning Text 3 6 2 3" xfId="29382"/>
    <cellStyle name="Warning Text 3 6 2 4" xfId="29383"/>
    <cellStyle name="Warning Text 3 6 2 5" xfId="29384"/>
    <cellStyle name="Warning Text 3 6 2 6" xfId="29385"/>
    <cellStyle name="Warning Text 3 6 2 7" xfId="29386"/>
    <cellStyle name="Warning Text 3 6 3" xfId="29387"/>
    <cellStyle name="Warning Text 3 6 4" xfId="29388"/>
    <cellStyle name="Warning Text 3 6 5" xfId="29389"/>
    <cellStyle name="Warning Text 3 6 6" xfId="29390"/>
    <cellStyle name="Warning Text 3 6 7" xfId="29391"/>
    <cellStyle name="Warning Text 3 7" xfId="29392"/>
    <cellStyle name="Warning Text 3 7 2" xfId="29393"/>
    <cellStyle name="Warning Text 3 7 2 2" xfId="29394"/>
    <cellStyle name="Warning Text 3 7 2 3" xfId="29395"/>
    <cellStyle name="Warning Text 3 7 2 4" xfId="29396"/>
    <cellStyle name="Warning Text 3 7 2 5" xfId="29397"/>
    <cellStyle name="Warning Text 3 7 2 6" xfId="29398"/>
    <cellStyle name="Warning Text 3 7 2 7" xfId="29399"/>
    <cellStyle name="Warning Text 3 7 3" xfId="29400"/>
    <cellStyle name="Warning Text 3 7 4" xfId="29401"/>
    <cellStyle name="Warning Text 3 7 5" xfId="29402"/>
    <cellStyle name="Warning Text 3 7 6" xfId="29403"/>
    <cellStyle name="Warning Text 3 7 7" xfId="29404"/>
    <cellStyle name="Warning Text 3 8" xfId="29405"/>
    <cellStyle name="Warning Text 3 8 2" xfId="29406"/>
    <cellStyle name="Warning Text 3 8 2 2" xfId="29407"/>
    <cellStyle name="Warning Text 3 8 2 3" xfId="29408"/>
    <cellStyle name="Warning Text 3 8 2 4" xfId="29409"/>
    <cellStyle name="Warning Text 3 8 2 5" xfId="29410"/>
    <cellStyle name="Warning Text 3 8 2 6" xfId="29411"/>
    <cellStyle name="Warning Text 3 8 2 7" xfId="29412"/>
    <cellStyle name="Warning Text 3 8 3" xfId="29413"/>
    <cellStyle name="Warning Text 3 8 4" xfId="29414"/>
    <cellStyle name="Warning Text 3 8 5" xfId="29415"/>
    <cellStyle name="Warning Text 3 8 6" xfId="29416"/>
    <cellStyle name="Warning Text 3 8 7" xfId="29417"/>
    <cellStyle name="Warning Text 3 9" xfId="29418"/>
    <cellStyle name="Warning Text 30" xfId="29419"/>
    <cellStyle name="Warning Text 30 2" xfId="29420"/>
    <cellStyle name="Warning Text 30 3" xfId="29421"/>
    <cellStyle name="Warning Text 30 4" xfId="29422"/>
    <cellStyle name="Warning Text 30 5" xfId="29423"/>
    <cellStyle name="Warning Text 30 6" xfId="29424"/>
    <cellStyle name="Warning Text 30 7" xfId="29425"/>
    <cellStyle name="Warning Text 30 8" xfId="29426"/>
    <cellStyle name="Warning Text 30 9" xfId="29427"/>
    <cellStyle name="Warning Text 31" xfId="29428"/>
    <cellStyle name="Warning Text 31 2" xfId="29429"/>
    <cellStyle name="Warning Text 31 3" xfId="29430"/>
    <cellStyle name="Warning Text 31 4" xfId="29431"/>
    <cellStyle name="Warning Text 31 5" xfId="29432"/>
    <cellStyle name="Warning Text 31 6" xfId="29433"/>
    <cellStyle name="Warning Text 31 7" xfId="29434"/>
    <cellStyle name="Warning Text 31 8" xfId="29435"/>
    <cellStyle name="Warning Text 31 9" xfId="29436"/>
    <cellStyle name="Warning Text 32" xfId="29437"/>
    <cellStyle name="Warning Text 32 2" xfId="29438"/>
    <cellStyle name="Warning Text 32 3" xfId="29439"/>
    <cellStyle name="Warning Text 32 4" xfId="29440"/>
    <cellStyle name="Warning Text 32 5" xfId="29441"/>
    <cellStyle name="Warning Text 32 6" xfId="29442"/>
    <cellStyle name="Warning Text 32 7" xfId="29443"/>
    <cellStyle name="Warning Text 32 8" xfId="29444"/>
    <cellStyle name="Warning Text 32 9" xfId="29445"/>
    <cellStyle name="Warning Text 33" xfId="29446"/>
    <cellStyle name="Warning Text 33 2" xfId="29447"/>
    <cellStyle name="Warning Text 33 3" xfId="29448"/>
    <cellStyle name="Warning Text 33 4" xfId="29449"/>
    <cellStyle name="Warning Text 33 5" xfId="29450"/>
    <cellStyle name="Warning Text 33 6" xfId="29451"/>
    <cellStyle name="Warning Text 33 7" xfId="29452"/>
    <cellStyle name="Warning Text 33 8" xfId="29453"/>
    <cellStyle name="Warning Text 33 9" xfId="29454"/>
    <cellStyle name="Warning Text 34" xfId="29455"/>
    <cellStyle name="Warning Text 34 2" xfId="29456"/>
    <cellStyle name="Warning Text 34 3" xfId="29457"/>
    <cellStyle name="Warning Text 34 4" xfId="29458"/>
    <cellStyle name="Warning Text 34 5" xfId="29459"/>
    <cellStyle name="Warning Text 34 6" xfId="29460"/>
    <cellStyle name="Warning Text 34 7" xfId="29461"/>
    <cellStyle name="Warning Text 34 8" xfId="29462"/>
    <cellStyle name="Warning Text 34 9" xfId="29463"/>
    <cellStyle name="Warning Text 35" xfId="29464"/>
    <cellStyle name="Warning Text 35 2" xfId="29465"/>
    <cellStyle name="Warning Text 35 3" xfId="29466"/>
    <cellStyle name="Warning Text 35 4" xfId="29467"/>
    <cellStyle name="Warning Text 35 5" xfId="29468"/>
    <cellStyle name="Warning Text 35 6" xfId="29469"/>
    <cellStyle name="Warning Text 35 7" xfId="29470"/>
    <cellStyle name="Warning Text 35 8" xfId="29471"/>
    <cellStyle name="Warning Text 35 9" xfId="29472"/>
    <cellStyle name="Warning Text 36" xfId="29473"/>
    <cellStyle name="Warning Text 36 2" xfId="29474"/>
    <cellStyle name="Warning Text 36 3" xfId="29475"/>
    <cellStyle name="Warning Text 36 4" xfId="29476"/>
    <cellStyle name="Warning Text 36 5" xfId="29477"/>
    <cellStyle name="Warning Text 36 6" xfId="29478"/>
    <cellStyle name="Warning Text 36 7" xfId="29479"/>
    <cellStyle name="Warning Text 36 8" xfId="29480"/>
    <cellStyle name="Warning Text 36 9" xfId="29481"/>
    <cellStyle name="Warning Text 37" xfId="29482"/>
    <cellStyle name="Warning Text 37 2" xfId="29483"/>
    <cellStyle name="Warning Text 37 3" xfId="29484"/>
    <cellStyle name="Warning Text 37 4" xfId="29485"/>
    <cellStyle name="Warning Text 37 5" xfId="29486"/>
    <cellStyle name="Warning Text 37 6" xfId="29487"/>
    <cellStyle name="Warning Text 37 7" xfId="29488"/>
    <cellStyle name="Warning Text 37 8" xfId="29489"/>
    <cellStyle name="Warning Text 37 9" xfId="29490"/>
    <cellStyle name="Warning Text 38" xfId="29491"/>
    <cellStyle name="Warning Text 38 2" xfId="29492"/>
    <cellStyle name="Warning Text 38 3" xfId="29493"/>
    <cellStyle name="Warning Text 38 4" xfId="29494"/>
    <cellStyle name="Warning Text 38 5" xfId="29495"/>
    <cellStyle name="Warning Text 38 6" xfId="29496"/>
    <cellStyle name="Warning Text 38 7" xfId="29497"/>
    <cellStyle name="Warning Text 38 8" xfId="29498"/>
    <cellStyle name="Warning Text 38 9" xfId="29499"/>
    <cellStyle name="Warning Text 39" xfId="29500"/>
    <cellStyle name="Warning Text 39 2" xfId="29501"/>
    <cellStyle name="Warning Text 39 3" xfId="29502"/>
    <cellStyle name="Warning Text 39 4" xfId="29503"/>
    <cellStyle name="Warning Text 39 5" xfId="29504"/>
    <cellStyle name="Warning Text 39 6" xfId="29505"/>
    <cellStyle name="Warning Text 39 7" xfId="29506"/>
    <cellStyle name="Warning Text 39 8" xfId="29507"/>
    <cellStyle name="Warning Text 39 9" xfId="29508"/>
    <cellStyle name="Warning Text 4" xfId="29509"/>
    <cellStyle name="Warning Text 4 2" xfId="29510"/>
    <cellStyle name="Warning Text 4 2 2" xfId="29511"/>
    <cellStyle name="Warning Text 4 2 2 2" xfId="29512"/>
    <cellStyle name="Warning Text 4 2 2 3" xfId="29513"/>
    <cellStyle name="Warning Text 4 2 2 4" xfId="29514"/>
    <cellStyle name="Warning Text 4 2 2 5" xfId="29515"/>
    <cellStyle name="Warning Text 4 2 2 6" xfId="29516"/>
    <cellStyle name="Warning Text 4 2 2 7" xfId="29517"/>
    <cellStyle name="Warning Text 4 2 3" xfId="29518"/>
    <cellStyle name="Warning Text 4 2 4" xfId="29519"/>
    <cellStyle name="Warning Text 4 2 5" xfId="29520"/>
    <cellStyle name="Warning Text 4 2 6" xfId="29521"/>
    <cellStyle name="Warning Text 4 2 7" xfId="29522"/>
    <cellStyle name="Warning Text 4 3" xfId="29523"/>
    <cellStyle name="Warning Text 4 3 2" xfId="29524"/>
    <cellStyle name="Warning Text 4 3 2 2" xfId="29525"/>
    <cellStyle name="Warning Text 4 3 2 3" xfId="29526"/>
    <cellStyle name="Warning Text 4 3 2 4" xfId="29527"/>
    <cellStyle name="Warning Text 4 3 2 5" xfId="29528"/>
    <cellStyle name="Warning Text 4 3 2 6" xfId="29529"/>
    <cellStyle name="Warning Text 4 3 2 7" xfId="29530"/>
    <cellStyle name="Warning Text 4 3 3" xfId="29531"/>
    <cellStyle name="Warning Text 4 3 4" xfId="29532"/>
    <cellStyle name="Warning Text 4 3 5" xfId="29533"/>
    <cellStyle name="Warning Text 4 3 6" xfId="29534"/>
    <cellStyle name="Warning Text 4 3 7" xfId="29535"/>
    <cellStyle name="Warning Text 4 4" xfId="29536"/>
    <cellStyle name="Warning Text 4 4 2" xfId="29537"/>
    <cellStyle name="Warning Text 4 4 2 2" xfId="29538"/>
    <cellStyle name="Warning Text 4 4 2 3" xfId="29539"/>
    <cellStyle name="Warning Text 4 4 2 4" xfId="29540"/>
    <cellStyle name="Warning Text 4 4 2 5" xfId="29541"/>
    <cellStyle name="Warning Text 4 4 2 6" xfId="29542"/>
    <cellStyle name="Warning Text 4 4 2 7" xfId="29543"/>
    <cellStyle name="Warning Text 4 4 3" xfId="29544"/>
    <cellStyle name="Warning Text 4 4 4" xfId="29545"/>
    <cellStyle name="Warning Text 4 4 5" xfId="29546"/>
    <cellStyle name="Warning Text 4 4 6" xfId="29547"/>
    <cellStyle name="Warning Text 4 4 7" xfId="29548"/>
    <cellStyle name="Warning Text 4 5" xfId="29549"/>
    <cellStyle name="Warning Text 4 5 2" xfId="29550"/>
    <cellStyle name="Warning Text 4 5 2 2" xfId="29551"/>
    <cellStyle name="Warning Text 4 5 2 3" xfId="29552"/>
    <cellStyle name="Warning Text 4 5 2 4" xfId="29553"/>
    <cellStyle name="Warning Text 4 5 2 5" xfId="29554"/>
    <cellStyle name="Warning Text 4 5 2 6" xfId="29555"/>
    <cellStyle name="Warning Text 4 5 2 7" xfId="29556"/>
    <cellStyle name="Warning Text 4 5 3" xfId="29557"/>
    <cellStyle name="Warning Text 4 5 4" xfId="29558"/>
    <cellStyle name="Warning Text 4 5 5" xfId="29559"/>
    <cellStyle name="Warning Text 4 5 6" xfId="29560"/>
    <cellStyle name="Warning Text 4 5 7" xfId="29561"/>
    <cellStyle name="Warning Text 4 6" xfId="29562"/>
    <cellStyle name="Warning Text 4 6 2" xfId="29563"/>
    <cellStyle name="Warning Text 4 6 2 2" xfId="29564"/>
    <cellStyle name="Warning Text 4 6 2 3" xfId="29565"/>
    <cellStyle name="Warning Text 4 6 2 4" xfId="29566"/>
    <cellStyle name="Warning Text 4 6 2 5" xfId="29567"/>
    <cellStyle name="Warning Text 4 6 2 6" xfId="29568"/>
    <cellStyle name="Warning Text 4 6 2 7" xfId="29569"/>
    <cellStyle name="Warning Text 4 6 3" xfId="29570"/>
    <cellStyle name="Warning Text 4 6 4" xfId="29571"/>
    <cellStyle name="Warning Text 4 6 5" xfId="29572"/>
    <cellStyle name="Warning Text 4 6 6" xfId="29573"/>
    <cellStyle name="Warning Text 4 6 7" xfId="29574"/>
    <cellStyle name="Warning Text 4 7" xfId="29575"/>
    <cellStyle name="Warning Text 4 7 2" xfId="29576"/>
    <cellStyle name="Warning Text 4 7 2 2" xfId="29577"/>
    <cellStyle name="Warning Text 4 7 2 3" xfId="29578"/>
    <cellStyle name="Warning Text 4 7 2 4" xfId="29579"/>
    <cellStyle name="Warning Text 4 7 2 5" xfId="29580"/>
    <cellStyle name="Warning Text 4 7 2 6" xfId="29581"/>
    <cellStyle name="Warning Text 4 7 2 7" xfId="29582"/>
    <cellStyle name="Warning Text 4 7 3" xfId="29583"/>
    <cellStyle name="Warning Text 4 7 4" xfId="29584"/>
    <cellStyle name="Warning Text 4 7 5" xfId="29585"/>
    <cellStyle name="Warning Text 4 7 6" xfId="29586"/>
    <cellStyle name="Warning Text 4 7 7" xfId="29587"/>
    <cellStyle name="Warning Text 4 8" xfId="29588"/>
    <cellStyle name="Warning Text 4 8 2" xfId="29589"/>
    <cellStyle name="Warning Text 4 8 2 2" xfId="29590"/>
    <cellStyle name="Warning Text 4 8 2 3" xfId="29591"/>
    <cellStyle name="Warning Text 4 8 2 4" xfId="29592"/>
    <cellStyle name="Warning Text 4 8 2 5" xfId="29593"/>
    <cellStyle name="Warning Text 4 8 2 6" xfId="29594"/>
    <cellStyle name="Warning Text 4 8 2 7" xfId="29595"/>
    <cellStyle name="Warning Text 4 8 3" xfId="29596"/>
    <cellStyle name="Warning Text 4 8 4" xfId="29597"/>
    <cellStyle name="Warning Text 4 8 5" xfId="29598"/>
    <cellStyle name="Warning Text 4 8 6" xfId="29599"/>
    <cellStyle name="Warning Text 4 8 7" xfId="29600"/>
    <cellStyle name="Warning Text 4 9" xfId="29601"/>
    <cellStyle name="Warning Text 40" xfId="29602"/>
    <cellStyle name="Warning Text 40 2" xfId="29603"/>
    <cellStyle name="Warning Text 40 3" xfId="29604"/>
    <cellStyle name="Warning Text 40 4" xfId="29605"/>
    <cellStyle name="Warning Text 40 5" xfId="29606"/>
    <cellStyle name="Warning Text 40 6" xfId="29607"/>
    <cellStyle name="Warning Text 40 7" xfId="29608"/>
    <cellStyle name="Warning Text 40 8" xfId="29609"/>
    <cellStyle name="Warning Text 40 9" xfId="29610"/>
    <cellStyle name="Warning Text 41" xfId="29611"/>
    <cellStyle name="Warning Text 41 2" xfId="29612"/>
    <cellStyle name="Warning Text 41 3" xfId="29613"/>
    <cellStyle name="Warning Text 41 4" xfId="29614"/>
    <cellStyle name="Warning Text 41 5" xfId="29615"/>
    <cellStyle name="Warning Text 41 6" xfId="29616"/>
    <cellStyle name="Warning Text 41 7" xfId="29617"/>
    <cellStyle name="Warning Text 41 8" xfId="29618"/>
    <cellStyle name="Warning Text 41 9" xfId="29619"/>
    <cellStyle name="Warning Text 42" xfId="29620"/>
    <cellStyle name="Warning Text 42 2" xfId="29621"/>
    <cellStyle name="Warning Text 42 3" xfId="29622"/>
    <cellStyle name="Warning Text 42 4" xfId="29623"/>
    <cellStyle name="Warning Text 42 5" xfId="29624"/>
    <cellStyle name="Warning Text 42 6" xfId="29625"/>
    <cellStyle name="Warning Text 42 7" xfId="29626"/>
    <cellStyle name="Warning Text 42 8" xfId="29627"/>
    <cellStyle name="Warning Text 42 9" xfId="29628"/>
    <cellStyle name="Warning Text 43" xfId="29629"/>
    <cellStyle name="Warning Text 43 2" xfId="29630"/>
    <cellStyle name="Warning Text 43 3" xfId="29631"/>
    <cellStyle name="Warning Text 43 4" xfId="29632"/>
    <cellStyle name="Warning Text 43 5" xfId="29633"/>
    <cellStyle name="Warning Text 43 6" xfId="29634"/>
    <cellStyle name="Warning Text 43 7" xfId="29635"/>
    <cellStyle name="Warning Text 43 8" xfId="29636"/>
    <cellStyle name="Warning Text 43 9" xfId="29637"/>
    <cellStyle name="Warning Text 44" xfId="29638"/>
    <cellStyle name="Warning Text 44 2" xfId="29639"/>
    <cellStyle name="Warning Text 44 3" xfId="29640"/>
    <cellStyle name="Warning Text 44 4" xfId="29641"/>
    <cellStyle name="Warning Text 44 5" xfId="29642"/>
    <cellStyle name="Warning Text 44 6" xfId="29643"/>
    <cellStyle name="Warning Text 44 7" xfId="29644"/>
    <cellStyle name="Warning Text 44 8" xfId="29645"/>
    <cellStyle name="Warning Text 44 9" xfId="29646"/>
    <cellStyle name="Warning Text 45" xfId="29647"/>
    <cellStyle name="Warning Text 45 2" xfId="29648"/>
    <cellStyle name="Warning Text 45 3" xfId="29649"/>
    <cellStyle name="Warning Text 45 4" xfId="29650"/>
    <cellStyle name="Warning Text 45 5" xfId="29651"/>
    <cellStyle name="Warning Text 45 6" xfId="29652"/>
    <cellStyle name="Warning Text 45 7" xfId="29653"/>
    <cellStyle name="Warning Text 45 8" xfId="29654"/>
    <cellStyle name="Warning Text 45 9" xfId="29655"/>
    <cellStyle name="Warning Text 46" xfId="29656"/>
    <cellStyle name="Warning Text 46 2" xfId="29657"/>
    <cellStyle name="Warning Text 46 3" xfId="29658"/>
    <cellStyle name="Warning Text 46 4" xfId="29659"/>
    <cellStyle name="Warning Text 46 5" xfId="29660"/>
    <cellStyle name="Warning Text 46 6" xfId="29661"/>
    <cellStyle name="Warning Text 46 7" xfId="29662"/>
    <cellStyle name="Warning Text 46 8" xfId="29663"/>
    <cellStyle name="Warning Text 46 9" xfId="29664"/>
    <cellStyle name="Warning Text 47" xfId="29665"/>
    <cellStyle name="Warning Text 47 2" xfId="29666"/>
    <cellStyle name="Warning Text 47 3" xfId="29667"/>
    <cellStyle name="Warning Text 47 4" xfId="29668"/>
    <cellStyle name="Warning Text 47 5" xfId="29669"/>
    <cellStyle name="Warning Text 47 6" xfId="29670"/>
    <cellStyle name="Warning Text 47 7" xfId="29671"/>
    <cellStyle name="Warning Text 47 8" xfId="29672"/>
    <cellStyle name="Warning Text 47 9" xfId="29673"/>
    <cellStyle name="Warning Text 48" xfId="29674"/>
    <cellStyle name="Warning Text 48 2" xfId="29675"/>
    <cellStyle name="Warning Text 48 3" xfId="29676"/>
    <cellStyle name="Warning Text 48 4" xfId="29677"/>
    <cellStyle name="Warning Text 48 5" xfId="29678"/>
    <cellStyle name="Warning Text 48 6" xfId="29679"/>
    <cellStyle name="Warning Text 48 7" xfId="29680"/>
    <cellStyle name="Warning Text 48 8" xfId="29681"/>
    <cellStyle name="Warning Text 48 9" xfId="29682"/>
    <cellStyle name="Warning Text 49" xfId="29683"/>
    <cellStyle name="Warning Text 49 2" xfId="29684"/>
    <cellStyle name="Warning Text 49 3" xfId="29685"/>
    <cellStyle name="Warning Text 49 4" xfId="29686"/>
    <cellStyle name="Warning Text 49 5" xfId="29687"/>
    <cellStyle name="Warning Text 49 6" xfId="29688"/>
    <cellStyle name="Warning Text 49 7" xfId="29689"/>
    <cellStyle name="Warning Text 49 8" xfId="29690"/>
    <cellStyle name="Warning Text 49 9" xfId="29691"/>
    <cellStyle name="Warning Text 5" xfId="29692"/>
    <cellStyle name="Warning Text 5 2" xfId="29693"/>
    <cellStyle name="Warning Text 5 2 2" xfId="29694"/>
    <cellStyle name="Warning Text 5 2 2 2" xfId="29695"/>
    <cellStyle name="Warning Text 5 2 2 3" xfId="29696"/>
    <cellStyle name="Warning Text 5 2 2 4" xfId="29697"/>
    <cellStyle name="Warning Text 5 2 2 5" xfId="29698"/>
    <cellStyle name="Warning Text 5 2 2 6" xfId="29699"/>
    <cellStyle name="Warning Text 5 2 2 7" xfId="29700"/>
    <cellStyle name="Warning Text 5 2 3" xfId="29701"/>
    <cellStyle name="Warning Text 5 2 4" xfId="29702"/>
    <cellStyle name="Warning Text 5 2 5" xfId="29703"/>
    <cellStyle name="Warning Text 5 2 6" xfId="29704"/>
    <cellStyle name="Warning Text 5 2 7" xfId="29705"/>
    <cellStyle name="Warning Text 5 3" xfId="29706"/>
    <cellStyle name="Warning Text 5 3 2" xfId="29707"/>
    <cellStyle name="Warning Text 5 3 2 2" xfId="29708"/>
    <cellStyle name="Warning Text 5 3 2 3" xfId="29709"/>
    <cellStyle name="Warning Text 5 3 2 4" xfId="29710"/>
    <cellStyle name="Warning Text 5 3 2 5" xfId="29711"/>
    <cellStyle name="Warning Text 5 3 2 6" xfId="29712"/>
    <cellStyle name="Warning Text 5 3 2 7" xfId="29713"/>
    <cellStyle name="Warning Text 5 3 3" xfId="29714"/>
    <cellStyle name="Warning Text 5 3 4" xfId="29715"/>
    <cellStyle name="Warning Text 5 3 5" xfId="29716"/>
    <cellStyle name="Warning Text 5 3 6" xfId="29717"/>
    <cellStyle name="Warning Text 5 3 7" xfId="29718"/>
    <cellStyle name="Warning Text 5 4" xfId="29719"/>
    <cellStyle name="Warning Text 5 4 2" xfId="29720"/>
    <cellStyle name="Warning Text 5 4 2 2" xfId="29721"/>
    <cellStyle name="Warning Text 5 4 2 3" xfId="29722"/>
    <cellStyle name="Warning Text 5 4 2 4" xfId="29723"/>
    <cellStyle name="Warning Text 5 4 2 5" xfId="29724"/>
    <cellStyle name="Warning Text 5 4 2 6" xfId="29725"/>
    <cellStyle name="Warning Text 5 4 2 7" xfId="29726"/>
    <cellStyle name="Warning Text 5 4 3" xfId="29727"/>
    <cellStyle name="Warning Text 5 4 4" xfId="29728"/>
    <cellStyle name="Warning Text 5 4 5" xfId="29729"/>
    <cellStyle name="Warning Text 5 4 6" xfId="29730"/>
    <cellStyle name="Warning Text 5 4 7" xfId="29731"/>
    <cellStyle name="Warning Text 5 5" xfId="29732"/>
    <cellStyle name="Warning Text 5 5 2" xfId="29733"/>
    <cellStyle name="Warning Text 5 5 2 2" xfId="29734"/>
    <cellStyle name="Warning Text 5 5 2 3" xfId="29735"/>
    <cellStyle name="Warning Text 5 5 2 4" xfId="29736"/>
    <cellStyle name="Warning Text 5 5 2 5" xfId="29737"/>
    <cellStyle name="Warning Text 5 5 2 6" xfId="29738"/>
    <cellStyle name="Warning Text 5 5 2 7" xfId="29739"/>
    <cellStyle name="Warning Text 5 5 3" xfId="29740"/>
    <cellStyle name="Warning Text 5 5 4" xfId="29741"/>
    <cellStyle name="Warning Text 5 5 5" xfId="29742"/>
    <cellStyle name="Warning Text 5 5 6" xfId="29743"/>
    <cellStyle name="Warning Text 5 5 7" xfId="29744"/>
    <cellStyle name="Warning Text 5 6" xfId="29745"/>
    <cellStyle name="Warning Text 5 6 2" xfId="29746"/>
    <cellStyle name="Warning Text 5 6 2 2" xfId="29747"/>
    <cellStyle name="Warning Text 5 6 2 3" xfId="29748"/>
    <cellStyle name="Warning Text 5 6 2 4" xfId="29749"/>
    <cellStyle name="Warning Text 5 6 2 5" xfId="29750"/>
    <cellStyle name="Warning Text 5 6 2 6" xfId="29751"/>
    <cellStyle name="Warning Text 5 6 2 7" xfId="29752"/>
    <cellStyle name="Warning Text 5 6 3" xfId="29753"/>
    <cellStyle name="Warning Text 5 6 4" xfId="29754"/>
    <cellStyle name="Warning Text 5 6 5" xfId="29755"/>
    <cellStyle name="Warning Text 5 6 6" xfId="29756"/>
    <cellStyle name="Warning Text 5 6 7" xfId="29757"/>
    <cellStyle name="Warning Text 5 7" xfId="29758"/>
    <cellStyle name="Warning Text 5 7 2" xfId="29759"/>
    <cellStyle name="Warning Text 5 7 2 2" xfId="29760"/>
    <cellStyle name="Warning Text 5 7 2 3" xfId="29761"/>
    <cellStyle name="Warning Text 5 7 2 4" xfId="29762"/>
    <cellStyle name="Warning Text 5 7 2 5" xfId="29763"/>
    <cellStyle name="Warning Text 5 7 2 6" xfId="29764"/>
    <cellStyle name="Warning Text 5 7 2 7" xfId="29765"/>
    <cellStyle name="Warning Text 5 7 3" xfId="29766"/>
    <cellStyle name="Warning Text 5 7 4" xfId="29767"/>
    <cellStyle name="Warning Text 5 7 5" xfId="29768"/>
    <cellStyle name="Warning Text 5 7 6" xfId="29769"/>
    <cellStyle name="Warning Text 5 7 7" xfId="29770"/>
    <cellStyle name="Warning Text 5 8" xfId="29771"/>
    <cellStyle name="Warning Text 5 9" xfId="29772"/>
    <cellStyle name="Warning Text 50" xfId="29773"/>
    <cellStyle name="Warning Text 50 2" xfId="29774"/>
    <cellStyle name="Warning Text 50 3" xfId="29775"/>
    <cellStyle name="Warning Text 50 4" xfId="29776"/>
    <cellStyle name="Warning Text 50 5" xfId="29777"/>
    <cellStyle name="Warning Text 50 6" xfId="29778"/>
    <cellStyle name="Warning Text 50 7" xfId="29779"/>
    <cellStyle name="Warning Text 50 8" xfId="29780"/>
    <cellStyle name="Warning Text 50 9" xfId="29781"/>
    <cellStyle name="Warning Text 51" xfId="29782"/>
    <cellStyle name="Warning Text 51 2" xfId="29783"/>
    <cellStyle name="Warning Text 51 3" xfId="29784"/>
    <cellStyle name="Warning Text 51 4" xfId="29785"/>
    <cellStyle name="Warning Text 51 5" xfId="29786"/>
    <cellStyle name="Warning Text 51 6" xfId="29787"/>
    <cellStyle name="Warning Text 51 7" xfId="29788"/>
    <cellStyle name="Warning Text 51 8" xfId="29789"/>
    <cellStyle name="Warning Text 51 9" xfId="29790"/>
    <cellStyle name="Warning Text 52" xfId="29791"/>
    <cellStyle name="Warning Text 52 2" xfId="29792"/>
    <cellStyle name="Warning Text 52 3" xfId="29793"/>
    <cellStyle name="Warning Text 52 4" xfId="29794"/>
    <cellStyle name="Warning Text 52 5" xfId="29795"/>
    <cellStyle name="Warning Text 52 6" xfId="29796"/>
    <cellStyle name="Warning Text 52 7" xfId="29797"/>
    <cellStyle name="Warning Text 52 8" xfId="29798"/>
    <cellStyle name="Warning Text 52 9" xfId="29799"/>
    <cellStyle name="Warning Text 53" xfId="29800"/>
    <cellStyle name="Warning Text 53 2" xfId="29801"/>
    <cellStyle name="Warning Text 53 3" xfId="29802"/>
    <cellStyle name="Warning Text 53 4" xfId="29803"/>
    <cellStyle name="Warning Text 53 5" xfId="29804"/>
    <cellStyle name="Warning Text 53 6" xfId="29805"/>
    <cellStyle name="Warning Text 53 7" xfId="29806"/>
    <cellStyle name="Warning Text 53 8" xfId="29807"/>
    <cellStyle name="Warning Text 53 9" xfId="29808"/>
    <cellStyle name="Warning Text 54" xfId="29809"/>
    <cellStyle name="Warning Text 54 2" xfId="29810"/>
    <cellStyle name="Warning Text 54 3" xfId="29811"/>
    <cellStyle name="Warning Text 54 4" xfId="29812"/>
    <cellStyle name="Warning Text 54 5" xfId="29813"/>
    <cellStyle name="Warning Text 54 6" xfId="29814"/>
    <cellStyle name="Warning Text 54 7" xfId="29815"/>
    <cellStyle name="Warning Text 54 8" xfId="29816"/>
    <cellStyle name="Warning Text 54 9" xfId="29817"/>
    <cellStyle name="Warning Text 55" xfId="29818"/>
    <cellStyle name="Warning Text 55 2" xfId="29819"/>
    <cellStyle name="Warning Text 55 3" xfId="29820"/>
    <cellStyle name="Warning Text 55 4" xfId="29821"/>
    <cellStyle name="Warning Text 55 5" xfId="29822"/>
    <cellStyle name="Warning Text 55 6" xfId="29823"/>
    <cellStyle name="Warning Text 55 7" xfId="29824"/>
    <cellStyle name="Warning Text 55 8" xfId="29825"/>
    <cellStyle name="Warning Text 55 9" xfId="29826"/>
    <cellStyle name="Warning Text 56" xfId="29827"/>
    <cellStyle name="Warning Text 56 2" xfId="29828"/>
    <cellStyle name="Warning Text 56 3" xfId="29829"/>
    <cellStyle name="Warning Text 56 4" xfId="29830"/>
    <cellStyle name="Warning Text 56 5" xfId="29831"/>
    <cellStyle name="Warning Text 56 6" xfId="29832"/>
    <cellStyle name="Warning Text 56 7" xfId="29833"/>
    <cellStyle name="Warning Text 56 8" xfId="29834"/>
    <cellStyle name="Warning Text 56 9" xfId="29835"/>
    <cellStyle name="Warning Text 57" xfId="29836"/>
    <cellStyle name="Warning Text 57 2" xfId="29837"/>
    <cellStyle name="Warning Text 57 3" xfId="29838"/>
    <cellStyle name="Warning Text 57 4" xfId="29839"/>
    <cellStyle name="Warning Text 57 5" xfId="29840"/>
    <cellStyle name="Warning Text 57 6" xfId="29841"/>
    <cellStyle name="Warning Text 57 7" xfId="29842"/>
    <cellStyle name="Warning Text 57 8" xfId="29843"/>
    <cellStyle name="Warning Text 57 9" xfId="29844"/>
    <cellStyle name="Warning Text 58" xfId="29845"/>
    <cellStyle name="Warning Text 58 2" xfId="29846"/>
    <cellStyle name="Warning Text 58 3" xfId="29847"/>
    <cellStyle name="Warning Text 58 4" xfId="29848"/>
    <cellStyle name="Warning Text 58 5" xfId="29849"/>
    <cellStyle name="Warning Text 58 6" xfId="29850"/>
    <cellStyle name="Warning Text 58 7" xfId="29851"/>
    <cellStyle name="Warning Text 58 8" xfId="29852"/>
    <cellStyle name="Warning Text 58 9" xfId="29853"/>
    <cellStyle name="Warning Text 59" xfId="29854"/>
    <cellStyle name="Warning Text 59 2" xfId="29855"/>
    <cellStyle name="Warning Text 59 3" xfId="29856"/>
    <cellStyle name="Warning Text 59 4" xfId="29857"/>
    <cellStyle name="Warning Text 59 5" xfId="29858"/>
    <cellStyle name="Warning Text 59 6" xfId="29859"/>
    <cellStyle name="Warning Text 59 7" xfId="29860"/>
    <cellStyle name="Warning Text 59 8" xfId="29861"/>
    <cellStyle name="Warning Text 59 9" xfId="29862"/>
    <cellStyle name="Warning Text 6" xfId="29863"/>
    <cellStyle name="Warning Text 6 2" xfId="29864"/>
    <cellStyle name="Warning Text 6 2 2" xfId="29865"/>
    <cellStyle name="Warning Text 6 2 2 2" xfId="29866"/>
    <cellStyle name="Warning Text 6 2 2 3" xfId="29867"/>
    <cellStyle name="Warning Text 6 2 2 4" xfId="29868"/>
    <cellStyle name="Warning Text 6 2 2 5" xfId="29869"/>
    <cellStyle name="Warning Text 6 2 2 6" xfId="29870"/>
    <cellStyle name="Warning Text 6 2 2 7" xfId="29871"/>
    <cellStyle name="Warning Text 6 2 3" xfId="29872"/>
    <cellStyle name="Warning Text 6 2 4" xfId="29873"/>
    <cellStyle name="Warning Text 6 2 5" xfId="29874"/>
    <cellStyle name="Warning Text 6 2 6" xfId="29875"/>
    <cellStyle name="Warning Text 6 2 7" xfId="29876"/>
    <cellStyle name="Warning Text 6 3" xfId="29877"/>
    <cellStyle name="Warning Text 6 3 2" xfId="29878"/>
    <cellStyle name="Warning Text 6 3 2 2" xfId="29879"/>
    <cellStyle name="Warning Text 6 3 2 3" xfId="29880"/>
    <cellStyle name="Warning Text 6 3 2 4" xfId="29881"/>
    <cellStyle name="Warning Text 6 3 2 5" xfId="29882"/>
    <cellStyle name="Warning Text 6 3 2 6" xfId="29883"/>
    <cellStyle name="Warning Text 6 3 2 7" xfId="29884"/>
    <cellStyle name="Warning Text 6 3 3" xfId="29885"/>
    <cellStyle name="Warning Text 6 3 4" xfId="29886"/>
    <cellStyle name="Warning Text 6 3 5" xfId="29887"/>
    <cellStyle name="Warning Text 6 3 6" xfId="29888"/>
    <cellStyle name="Warning Text 6 3 7" xfId="29889"/>
    <cellStyle name="Warning Text 6 4" xfId="29890"/>
    <cellStyle name="Warning Text 6 4 2" xfId="29891"/>
    <cellStyle name="Warning Text 6 4 2 2" xfId="29892"/>
    <cellStyle name="Warning Text 6 4 2 3" xfId="29893"/>
    <cellStyle name="Warning Text 6 4 2 4" xfId="29894"/>
    <cellStyle name="Warning Text 6 4 2 5" xfId="29895"/>
    <cellStyle name="Warning Text 6 4 2 6" xfId="29896"/>
    <cellStyle name="Warning Text 6 4 2 7" xfId="29897"/>
    <cellStyle name="Warning Text 6 4 3" xfId="29898"/>
    <cellStyle name="Warning Text 6 4 4" xfId="29899"/>
    <cellStyle name="Warning Text 6 4 5" xfId="29900"/>
    <cellStyle name="Warning Text 6 4 6" xfId="29901"/>
    <cellStyle name="Warning Text 6 4 7" xfId="29902"/>
    <cellStyle name="Warning Text 6 5" xfId="29903"/>
    <cellStyle name="Warning Text 6 5 2" xfId="29904"/>
    <cellStyle name="Warning Text 6 5 2 2" xfId="29905"/>
    <cellStyle name="Warning Text 6 5 2 3" xfId="29906"/>
    <cellStyle name="Warning Text 6 5 2 4" xfId="29907"/>
    <cellStyle name="Warning Text 6 5 2 5" xfId="29908"/>
    <cellStyle name="Warning Text 6 5 2 6" xfId="29909"/>
    <cellStyle name="Warning Text 6 5 2 7" xfId="29910"/>
    <cellStyle name="Warning Text 6 5 3" xfId="29911"/>
    <cellStyle name="Warning Text 6 5 4" xfId="29912"/>
    <cellStyle name="Warning Text 6 5 5" xfId="29913"/>
    <cellStyle name="Warning Text 6 5 6" xfId="29914"/>
    <cellStyle name="Warning Text 6 5 7" xfId="29915"/>
    <cellStyle name="Warning Text 6 6" xfId="29916"/>
    <cellStyle name="Warning Text 6 6 2" xfId="29917"/>
    <cellStyle name="Warning Text 6 6 2 2" xfId="29918"/>
    <cellStyle name="Warning Text 6 6 2 3" xfId="29919"/>
    <cellStyle name="Warning Text 6 6 2 4" xfId="29920"/>
    <cellStyle name="Warning Text 6 6 2 5" xfId="29921"/>
    <cellStyle name="Warning Text 6 6 2 6" xfId="29922"/>
    <cellStyle name="Warning Text 6 6 2 7" xfId="29923"/>
    <cellStyle name="Warning Text 6 6 3" xfId="29924"/>
    <cellStyle name="Warning Text 6 6 4" xfId="29925"/>
    <cellStyle name="Warning Text 6 6 5" xfId="29926"/>
    <cellStyle name="Warning Text 6 6 6" xfId="29927"/>
    <cellStyle name="Warning Text 6 6 7" xfId="29928"/>
    <cellStyle name="Warning Text 6 7" xfId="29929"/>
    <cellStyle name="Warning Text 6 7 2" xfId="29930"/>
    <cellStyle name="Warning Text 6 7 2 2" xfId="29931"/>
    <cellStyle name="Warning Text 6 7 2 3" xfId="29932"/>
    <cellStyle name="Warning Text 6 7 2 4" xfId="29933"/>
    <cellStyle name="Warning Text 6 7 2 5" xfId="29934"/>
    <cellStyle name="Warning Text 6 7 2 6" xfId="29935"/>
    <cellStyle name="Warning Text 6 7 2 7" xfId="29936"/>
    <cellStyle name="Warning Text 6 7 3" xfId="29937"/>
    <cellStyle name="Warning Text 6 7 4" xfId="29938"/>
    <cellStyle name="Warning Text 6 7 5" xfId="29939"/>
    <cellStyle name="Warning Text 6 7 6" xfId="29940"/>
    <cellStyle name="Warning Text 6 7 7" xfId="29941"/>
    <cellStyle name="Warning Text 6 8" xfId="29942"/>
    <cellStyle name="Warning Text 6 9" xfId="29943"/>
    <cellStyle name="Warning Text 60" xfId="29944"/>
    <cellStyle name="Warning Text 60 2" xfId="29945"/>
    <cellStyle name="Warning Text 60 3" xfId="29946"/>
    <cellStyle name="Warning Text 60 4" xfId="29947"/>
    <cellStyle name="Warning Text 60 5" xfId="29948"/>
    <cellStyle name="Warning Text 60 6" xfId="29949"/>
    <cellStyle name="Warning Text 60 7" xfId="29950"/>
    <cellStyle name="Warning Text 60 8" xfId="29951"/>
    <cellStyle name="Warning Text 60 9" xfId="29952"/>
    <cellStyle name="Warning Text 61" xfId="29953"/>
    <cellStyle name="Warning Text 61 2" xfId="29954"/>
    <cellStyle name="Warning Text 61 3" xfId="29955"/>
    <cellStyle name="Warning Text 61 4" xfId="29956"/>
    <cellStyle name="Warning Text 61 5" xfId="29957"/>
    <cellStyle name="Warning Text 61 6" xfId="29958"/>
    <cellStyle name="Warning Text 61 7" xfId="29959"/>
    <cellStyle name="Warning Text 61 8" xfId="29960"/>
    <cellStyle name="Warning Text 61 9" xfId="29961"/>
    <cellStyle name="Warning Text 62" xfId="29962"/>
    <cellStyle name="Warning Text 62 2" xfId="29963"/>
    <cellStyle name="Warning Text 62 3" xfId="29964"/>
    <cellStyle name="Warning Text 62 4" xfId="29965"/>
    <cellStyle name="Warning Text 62 5" xfId="29966"/>
    <cellStyle name="Warning Text 62 6" xfId="29967"/>
    <cellStyle name="Warning Text 62 7" xfId="29968"/>
    <cellStyle name="Warning Text 62 8" xfId="29969"/>
    <cellStyle name="Warning Text 62 9" xfId="29970"/>
    <cellStyle name="Warning Text 63" xfId="29971"/>
    <cellStyle name="Warning Text 63 2" xfId="29972"/>
    <cellStyle name="Warning Text 63 3" xfId="29973"/>
    <cellStyle name="Warning Text 63 4" xfId="29974"/>
    <cellStyle name="Warning Text 63 5" xfId="29975"/>
    <cellStyle name="Warning Text 63 6" xfId="29976"/>
    <cellStyle name="Warning Text 63 7" xfId="29977"/>
    <cellStyle name="Warning Text 63 8" xfId="29978"/>
    <cellStyle name="Warning Text 63 9" xfId="29979"/>
    <cellStyle name="Warning Text 64" xfId="29980"/>
    <cellStyle name="Warning Text 64 2" xfId="29981"/>
    <cellStyle name="Warning Text 64 3" xfId="29982"/>
    <cellStyle name="Warning Text 64 4" xfId="29983"/>
    <cellStyle name="Warning Text 64 5" xfId="29984"/>
    <cellStyle name="Warning Text 64 6" xfId="29985"/>
    <cellStyle name="Warning Text 64 7" xfId="29986"/>
    <cellStyle name="Warning Text 64 8" xfId="29987"/>
    <cellStyle name="Warning Text 64 9" xfId="29988"/>
    <cellStyle name="Warning Text 65" xfId="29989"/>
    <cellStyle name="Warning Text 65 2" xfId="29990"/>
    <cellStyle name="Warning Text 65 3" xfId="29991"/>
    <cellStyle name="Warning Text 65 4" xfId="29992"/>
    <cellStyle name="Warning Text 65 5" xfId="29993"/>
    <cellStyle name="Warning Text 65 6" xfId="29994"/>
    <cellStyle name="Warning Text 65 7" xfId="29995"/>
    <cellStyle name="Warning Text 65 8" xfId="29996"/>
    <cellStyle name="Warning Text 65 9" xfId="29997"/>
    <cellStyle name="Warning Text 66" xfId="29998"/>
    <cellStyle name="Warning Text 66 2" xfId="29999"/>
    <cellStyle name="Warning Text 66 3" xfId="30000"/>
    <cellStyle name="Warning Text 66 4" xfId="30001"/>
    <cellStyle name="Warning Text 66 5" xfId="30002"/>
    <cellStyle name="Warning Text 66 6" xfId="30003"/>
    <cellStyle name="Warning Text 66 7" xfId="30004"/>
    <cellStyle name="Warning Text 66 8" xfId="30005"/>
    <cellStyle name="Warning Text 66 9" xfId="30006"/>
    <cellStyle name="Warning Text 67" xfId="30007"/>
    <cellStyle name="Warning Text 67 2" xfId="30008"/>
    <cellStyle name="Warning Text 67 3" xfId="30009"/>
    <cellStyle name="Warning Text 67 4" xfId="30010"/>
    <cellStyle name="Warning Text 67 5" xfId="30011"/>
    <cellStyle name="Warning Text 67 6" xfId="30012"/>
    <cellStyle name="Warning Text 67 7" xfId="30013"/>
    <cellStyle name="Warning Text 67 8" xfId="30014"/>
    <cellStyle name="Warning Text 67 9" xfId="30015"/>
    <cellStyle name="Warning Text 68" xfId="30016"/>
    <cellStyle name="Warning Text 68 2" xfId="30017"/>
    <cellStyle name="Warning Text 68 3" xfId="30018"/>
    <cellStyle name="Warning Text 68 4" xfId="30019"/>
    <cellStyle name="Warning Text 68 5" xfId="30020"/>
    <cellStyle name="Warning Text 68 6" xfId="30021"/>
    <cellStyle name="Warning Text 68 7" xfId="30022"/>
    <cellStyle name="Warning Text 68 8" xfId="30023"/>
    <cellStyle name="Warning Text 68 9" xfId="30024"/>
    <cellStyle name="Warning Text 69" xfId="30025"/>
    <cellStyle name="Warning Text 69 2" xfId="30026"/>
    <cellStyle name="Warning Text 69 3" xfId="30027"/>
    <cellStyle name="Warning Text 69 4" xfId="30028"/>
    <cellStyle name="Warning Text 69 5" xfId="30029"/>
    <cellStyle name="Warning Text 69 6" xfId="30030"/>
    <cellStyle name="Warning Text 69 7" xfId="30031"/>
    <cellStyle name="Warning Text 69 8" xfId="30032"/>
    <cellStyle name="Warning Text 69 9" xfId="30033"/>
    <cellStyle name="Warning Text 7" xfId="30034"/>
    <cellStyle name="Warning Text 7 2" xfId="30035"/>
    <cellStyle name="Warning Text 7 2 2" xfId="30036"/>
    <cellStyle name="Warning Text 7 2 2 2" xfId="30037"/>
    <cellStyle name="Warning Text 7 2 2 3" xfId="30038"/>
    <cellStyle name="Warning Text 7 2 2 4" xfId="30039"/>
    <cellStyle name="Warning Text 7 2 2 5" xfId="30040"/>
    <cellStyle name="Warning Text 7 2 2 6" xfId="30041"/>
    <cellStyle name="Warning Text 7 2 2 7" xfId="30042"/>
    <cellStyle name="Warning Text 7 2 3" xfId="30043"/>
    <cellStyle name="Warning Text 7 2 4" xfId="30044"/>
    <cellStyle name="Warning Text 7 2 5" xfId="30045"/>
    <cellStyle name="Warning Text 7 2 6" xfId="30046"/>
    <cellStyle name="Warning Text 7 2 7" xfId="30047"/>
    <cellStyle name="Warning Text 7 3" xfId="30048"/>
    <cellStyle name="Warning Text 7 3 2" xfId="30049"/>
    <cellStyle name="Warning Text 7 3 2 2" xfId="30050"/>
    <cellStyle name="Warning Text 7 3 2 3" xfId="30051"/>
    <cellStyle name="Warning Text 7 3 2 4" xfId="30052"/>
    <cellStyle name="Warning Text 7 3 2 5" xfId="30053"/>
    <cellStyle name="Warning Text 7 3 2 6" xfId="30054"/>
    <cellStyle name="Warning Text 7 3 2 7" xfId="30055"/>
    <cellStyle name="Warning Text 7 3 3" xfId="30056"/>
    <cellStyle name="Warning Text 7 3 4" xfId="30057"/>
    <cellStyle name="Warning Text 7 3 5" xfId="30058"/>
    <cellStyle name="Warning Text 7 3 6" xfId="30059"/>
    <cellStyle name="Warning Text 7 3 7" xfId="30060"/>
    <cellStyle name="Warning Text 7 4" xfId="30061"/>
    <cellStyle name="Warning Text 7 4 2" xfId="30062"/>
    <cellStyle name="Warning Text 7 4 2 2" xfId="30063"/>
    <cellStyle name="Warning Text 7 4 2 3" xfId="30064"/>
    <cellStyle name="Warning Text 7 4 2 4" xfId="30065"/>
    <cellStyle name="Warning Text 7 4 2 5" xfId="30066"/>
    <cellStyle name="Warning Text 7 4 2 6" xfId="30067"/>
    <cellStyle name="Warning Text 7 4 2 7" xfId="30068"/>
    <cellStyle name="Warning Text 7 4 3" xfId="30069"/>
    <cellStyle name="Warning Text 7 4 4" xfId="30070"/>
    <cellStyle name="Warning Text 7 4 5" xfId="30071"/>
    <cellStyle name="Warning Text 7 4 6" xfId="30072"/>
    <cellStyle name="Warning Text 7 4 7" xfId="30073"/>
    <cellStyle name="Warning Text 7 5" xfId="30074"/>
    <cellStyle name="Warning Text 7 5 2" xfId="30075"/>
    <cellStyle name="Warning Text 7 5 2 2" xfId="30076"/>
    <cellStyle name="Warning Text 7 5 2 3" xfId="30077"/>
    <cellStyle name="Warning Text 7 5 2 4" xfId="30078"/>
    <cellStyle name="Warning Text 7 5 2 5" xfId="30079"/>
    <cellStyle name="Warning Text 7 5 2 6" xfId="30080"/>
    <cellStyle name="Warning Text 7 5 2 7" xfId="30081"/>
    <cellStyle name="Warning Text 7 5 3" xfId="30082"/>
    <cellStyle name="Warning Text 7 5 4" xfId="30083"/>
    <cellStyle name="Warning Text 7 5 5" xfId="30084"/>
    <cellStyle name="Warning Text 7 5 6" xfId="30085"/>
    <cellStyle name="Warning Text 7 5 7" xfId="30086"/>
    <cellStyle name="Warning Text 7 6" xfId="30087"/>
    <cellStyle name="Warning Text 7 6 2" xfId="30088"/>
    <cellStyle name="Warning Text 7 6 2 2" xfId="30089"/>
    <cellStyle name="Warning Text 7 6 2 3" xfId="30090"/>
    <cellStyle name="Warning Text 7 6 2 4" xfId="30091"/>
    <cellStyle name="Warning Text 7 6 2 5" xfId="30092"/>
    <cellStyle name="Warning Text 7 6 2 6" xfId="30093"/>
    <cellStyle name="Warning Text 7 6 2 7" xfId="30094"/>
    <cellStyle name="Warning Text 7 6 3" xfId="30095"/>
    <cellStyle name="Warning Text 7 6 4" xfId="30096"/>
    <cellStyle name="Warning Text 7 6 5" xfId="30097"/>
    <cellStyle name="Warning Text 7 6 6" xfId="30098"/>
    <cellStyle name="Warning Text 7 6 7" xfId="30099"/>
    <cellStyle name="Warning Text 7 7" xfId="30100"/>
    <cellStyle name="Warning Text 7 7 2" xfId="30101"/>
    <cellStyle name="Warning Text 7 7 2 2" xfId="30102"/>
    <cellStyle name="Warning Text 7 7 2 3" xfId="30103"/>
    <cellStyle name="Warning Text 7 7 2 4" xfId="30104"/>
    <cellStyle name="Warning Text 7 7 2 5" xfId="30105"/>
    <cellStyle name="Warning Text 7 7 2 6" xfId="30106"/>
    <cellStyle name="Warning Text 7 7 2 7" xfId="30107"/>
    <cellStyle name="Warning Text 7 7 3" xfId="30108"/>
    <cellStyle name="Warning Text 7 7 4" xfId="30109"/>
    <cellStyle name="Warning Text 7 7 5" xfId="30110"/>
    <cellStyle name="Warning Text 7 7 6" xfId="30111"/>
    <cellStyle name="Warning Text 7 7 7" xfId="30112"/>
    <cellStyle name="Warning Text 7 8" xfId="30113"/>
    <cellStyle name="Warning Text 7 9" xfId="30114"/>
    <cellStyle name="Warning Text 70" xfId="30115"/>
    <cellStyle name="Warning Text 70 2" xfId="30116"/>
    <cellStyle name="Warning Text 70 3" xfId="30117"/>
    <cellStyle name="Warning Text 70 4" xfId="30118"/>
    <cellStyle name="Warning Text 70 5" xfId="30119"/>
    <cellStyle name="Warning Text 70 6" xfId="30120"/>
    <cellStyle name="Warning Text 70 7" xfId="30121"/>
    <cellStyle name="Warning Text 70 8" xfId="30122"/>
    <cellStyle name="Warning Text 70 9" xfId="30123"/>
    <cellStyle name="Warning Text 71" xfId="30124"/>
    <cellStyle name="Warning Text 71 2" xfId="30125"/>
    <cellStyle name="Warning Text 71 3" xfId="30126"/>
    <cellStyle name="Warning Text 71 4" xfId="30127"/>
    <cellStyle name="Warning Text 71 5" xfId="30128"/>
    <cellStyle name="Warning Text 71 6" xfId="30129"/>
    <cellStyle name="Warning Text 71 7" xfId="30130"/>
    <cellStyle name="Warning Text 71 8" xfId="30131"/>
    <cellStyle name="Warning Text 71 9" xfId="30132"/>
    <cellStyle name="Warning Text 72" xfId="30133"/>
    <cellStyle name="Warning Text 8" xfId="30134"/>
    <cellStyle name="Warning Text 8 2" xfId="30135"/>
    <cellStyle name="Warning Text 8 2 2" xfId="30136"/>
    <cellStyle name="Warning Text 8 2 2 2" xfId="30137"/>
    <cellStyle name="Warning Text 8 2 2 3" xfId="30138"/>
    <cellStyle name="Warning Text 8 2 2 4" xfId="30139"/>
    <cellStyle name="Warning Text 8 2 2 5" xfId="30140"/>
    <cellStyle name="Warning Text 8 2 2 6" xfId="30141"/>
    <cellStyle name="Warning Text 8 2 2 7" xfId="30142"/>
    <cellStyle name="Warning Text 8 2 3" xfId="30143"/>
    <cellStyle name="Warning Text 8 2 4" xfId="30144"/>
    <cellStyle name="Warning Text 8 2 5" xfId="30145"/>
    <cellStyle name="Warning Text 8 2 6" xfId="30146"/>
    <cellStyle name="Warning Text 8 2 7" xfId="30147"/>
    <cellStyle name="Warning Text 8 3" xfId="30148"/>
    <cellStyle name="Warning Text 8 3 2" xfId="30149"/>
    <cellStyle name="Warning Text 8 3 2 2" xfId="30150"/>
    <cellStyle name="Warning Text 8 3 2 3" xfId="30151"/>
    <cellStyle name="Warning Text 8 3 2 4" xfId="30152"/>
    <cellStyle name="Warning Text 8 3 2 5" xfId="30153"/>
    <cellStyle name="Warning Text 8 3 2 6" xfId="30154"/>
    <cellStyle name="Warning Text 8 3 2 7" xfId="30155"/>
    <cellStyle name="Warning Text 8 3 3" xfId="30156"/>
    <cellStyle name="Warning Text 8 3 4" xfId="30157"/>
    <cellStyle name="Warning Text 8 3 5" xfId="30158"/>
    <cellStyle name="Warning Text 8 3 6" xfId="30159"/>
    <cellStyle name="Warning Text 8 3 7" xfId="30160"/>
    <cellStyle name="Warning Text 8 4" xfId="30161"/>
    <cellStyle name="Warning Text 8 4 2" xfId="30162"/>
    <cellStyle name="Warning Text 8 4 2 2" xfId="30163"/>
    <cellStyle name="Warning Text 8 4 2 3" xfId="30164"/>
    <cellStyle name="Warning Text 8 4 2 4" xfId="30165"/>
    <cellStyle name="Warning Text 8 4 2 5" xfId="30166"/>
    <cellStyle name="Warning Text 8 4 2 6" xfId="30167"/>
    <cellStyle name="Warning Text 8 4 2 7" xfId="30168"/>
    <cellStyle name="Warning Text 8 4 3" xfId="30169"/>
    <cellStyle name="Warning Text 8 4 4" xfId="30170"/>
    <cellStyle name="Warning Text 8 4 5" xfId="30171"/>
    <cellStyle name="Warning Text 8 4 6" xfId="30172"/>
    <cellStyle name="Warning Text 8 4 7" xfId="30173"/>
    <cellStyle name="Warning Text 8 5" xfId="30174"/>
    <cellStyle name="Warning Text 8 5 2" xfId="30175"/>
    <cellStyle name="Warning Text 8 5 2 2" xfId="30176"/>
    <cellStyle name="Warning Text 8 5 2 3" xfId="30177"/>
    <cellStyle name="Warning Text 8 5 2 4" xfId="30178"/>
    <cellStyle name="Warning Text 8 5 2 5" xfId="30179"/>
    <cellStyle name="Warning Text 8 5 2 6" xfId="30180"/>
    <cellStyle name="Warning Text 8 5 2 7" xfId="30181"/>
    <cellStyle name="Warning Text 8 5 3" xfId="30182"/>
    <cellStyle name="Warning Text 8 5 4" xfId="30183"/>
    <cellStyle name="Warning Text 8 5 5" xfId="30184"/>
    <cellStyle name="Warning Text 8 5 6" xfId="30185"/>
    <cellStyle name="Warning Text 8 5 7" xfId="30186"/>
    <cellStyle name="Warning Text 8 6" xfId="30187"/>
    <cellStyle name="Warning Text 8 6 2" xfId="30188"/>
    <cellStyle name="Warning Text 8 6 2 2" xfId="30189"/>
    <cellStyle name="Warning Text 8 6 2 3" xfId="30190"/>
    <cellStyle name="Warning Text 8 6 2 4" xfId="30191"/>
    <cellStyle name="Warning Text 8 6 2 5" xfId="30192"/>
    <cellStyle name="Warning Text 8 6 2 6" xfId="30193"/>
    <cellStyle name="Warning Text 8 6 2 7" xfId="30194"/>
    <cellStyle name="Warning Text 8 6 3" xfId="30195"/>
    <cellStyle name="Warning Text 8 6 4" xfId="30196"/>
    <cellStyle name="Warning Text 8 6 5" xfId="30197"/>
    <cellStyle name="Warning Text 8 6 6" xfId="30198"/>
    <cellStyle name="Warning Text 8 6 7" xfId="30199"/>
    <cellStyle name="Warning Text 8 7" xfId="30200"/>
    <cellStyle name="Warning Text 8 7 2" xfId="30201"/>
    <cellStyle name="Warning Text 8 7 2 2" xfId="30202"/>
    <cellStyle name="Warning Text 8 7 2 3" xfId="30203"/>
    <cellStyle name="Warning Text 8 7 2 4" xfId="30204"/>
    <cellStyle name="Warning Text 8 7 2 5" xfId="30205"/>
    <cellStyle name="Warning Text 8 7 2 6" xfId="30206"/>
    <cellStyle name="Warning Text 8 7 2 7" xfId="30207"/>
    <cellStyle name="Warning Text 8 7 3" xfId="30208"/>
    <cellStyle name="Warning Text 8 7 4" xfId="30209"/>
    <cellStyle name="Warning Text 8 7 5" xfId="30210"/>
    <cellStyle name="Warning Text 8 7 6" xfId="30211"/>
    <cellStyle name="Warning Text 8 7 7" xfId="30212"/>
    <cellStyle name="Warning Text 8 8" xfId="30213"/>
    <cellStyle name="Warning Text 8 9" xfId="30214"/>
    <cellStyle name="Warning Text 9" xfId="30215"/>
    <cellStyle name="Warning Text 9 2" xfId="30216"/>
    <cellStyle name="Warning Text 9 3" xfId="30217"/>
    <cellStyle name="Warning Text 9 4" xfId="30218"/>
    <cellStyle name="Warning Text 9 5" xfId="30219"/>
    <cellStyle name="Warning Text 9 6" xfId="30220"/>
    <cellStyle name="Warning Text 9 7" xfId="30221"/>
    <cellStyle name="Warning Text 9 8" xfId="30222"/>
    <cellStyle name="Warning Text 9 9" xfId="30223"/>
    <cellStyle name="Yfirskrift" xfId="51"/>
    <cellStyle name="Yfirskrift - millistærð" xfId="52"/>
    <cellStyle name="Yfirskrift - millistærð 2" xfId="30226"/>
    <cellStyle name="Yfirskrift - millistærð 3" xfId="30227"/>
    <cellStyle name="Yfirskrift - millistærð 4" xfId="30228"/>
    <cellStyle name="Yfirskrift - millistærð 5" xfId="30229"/>
    <cellStyle name="Yfirskrift - millistærð 6" xfId="30225"/>
    <cellStyle name="Yfirskrift 10" xfId="30230"/>
    <cellStyle name="Yfirskrift 11" xfId="30231"/>
    <cellStyle name="Yfirskrift 12" xfId="30232"/>
    <cellStyle name="Yfirskrift 13" xfId="30233"/>
    <cellStyle name="Yfirskrift 14" xfId="30234"/>
    <cellStyle name="Yfirskrift 15" xfId="30235"/>
    <cellStyle name="Yfirskrift 16" xfId="30236"/>
    <cellStyle name="Yfirskrift 17" xfId="30237"/>
    <cellStyle name="Yfirskrift 18" xfId="30238"/>
    <cellStyle name="Yfirskrift 19" xfId="30239"/>
    <cellStyle name="Yfirskrift 2" xfId="30240"/>
    <cellStyle name="Yfirskrift 20" xfId="30241"/>
    <cellStyle name="Yfirskrift 21" xfId="30242"/>
    <cellStyle name="Yfirskrift 22" xfId="30243"/>
    <cellStyle name="Yfirskrift 23" xfId="30244"/>
    <cellStyle name="Yfirskrift 24" xfId="30245"/>
    <cellStyle name="Yfirskrift 25" xfId="30246"/>
    <cellStyle name="Yfirskrift 26" xfId="30247"/>
    <cellStyle name="Yfirskrift 27" xfId="30248"/>
    <cellStyle name="Yfirskrift 28" xfId="30249"/>
    <cellStyle name="Yfirskrift 29" xfId="30250"/>
    <cellStyle name="Yfirskrift 3" xfId="30251"/>
    <cellStyle name="Yfirskrift 30" xfId="30252"/>
    <cellStyle name="Yfirskrift 31" xfId="30253"/>
    <cellStyle name="Yfirskrift 32" xfId="30254"/>
    <cellStyle name="Yfirskrift 33" xfId="30255"/>
    <cellStyle name="Yfirskrift 34" xfId="30256"/>
    <cellStyle name="Yfirskrift 35" xfId="30257"/>
    <cellStyle name="Yfirskrift 36" xfId="30258"/>
    <cellStyle name="Yfirskrift 37" xfId="30259"/>
    <cellStyle name="Yfirskrift 38" xfId="30260"/>
    <cellStyle name="Yfirskrift 39" xfId="30261"/>
    <cellStyle name="Yfirskrift 4" xfId="30262"/>
    <cellStyle name="Yfirskrift 40" xfId="30263"/>
    <cellStyle name="Yfirskrift 41" xfId="30264"/>
    <cellStyle name="Yfirskrift 42" xfId="30265"/>
    <cellStyle name="Yfirskrift 43" xfId="30224"/>
    <cellStyle name="Yfirskrift 5" xfId="30266"/>
    <cellStyle name="Yfirskrift 6" xfId="30267"/>
    <cellStyle name="Yfirskrift 7" xfId="30268"/>
    <cellStyle name="Yfirskrift 8" xfId="30269"/>
    <cellStyle name="Yfirskrift 9" xfId="30270"/>
    <cellStyle name="Yfirskrift_Kolla1" xfId="30271"/>
  </cellStyles>
  <dxfs count="0"/>
  <tableStyles count="0" defaultTableStyle="TableStyleMedium9" defaultPivotStyle="PivotStyleLight16"/>
  <colors>
    <mruColors>
      <color rgb="FF0B45E6"/>
      <color rgb="FFFF5FAC"/>
      <color rgb="FFFA7800"/>
      <color rgb="FF005FAC"/>
      <color rgb="FFD9D9D9"/>
      <color rgb="FF38648F"/>
      <color rgb="FF3562A8"/>
      <color rgb="FF9FA6AB"/>
      <color rgb="FF87A4D4"/>
      <color rgb="FF7FA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old'!$F$38:$N$38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57867192"/>
        <c:axId val="557864056"/>
      </c:barChart>
      <c:lineChart>
        <c:grouping val="standard"/>
        <c:varyColors val="0"/>
        <c:ser>
          <c:idx val="1"/>
          <c:order val="1"/>
          <c:spPr>
            <a:ln w="25400" cmpd="sng">
              <a:solidFill>
                <a:srgbClr val="FF0000"/>
              </a:solidFill>
              <a:prstDash val="sysDash"/>
            </a:ln>
          </c:spPr>
          <c:marker>
            <c:symbol val="none"/>
          </c:marker>
          <c:dLbls>
            <c:delete val="1"/>
          </c:dLbls>
          <c:cat>
            <c:strRef>
              <c:f>'KFI old'!$F$37:$N$37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old'!$F$39:$N$39</c:f>
              <c:numCache>
                <c:formatCode>0.0</c:formatCode>
                <c:ptCount val="9"/>
                <c:pt idx="0">
                  <c:v>10.5</c:v>
                </c:pt>
                <c:pt idx="1">
                  <c:v>10.5</c:v>
                </c:pt>
                <c:pt idx="2">
                  <c:v>10.5</c:v>
                </c:pt>
                <c:pt idx="3">
                  <c:v>10.5</c:v>
                </c:pt>
                <c:pt idx="4">
                  <c:v>10.5</c:v>
                </c:pt>
                <c:pt idx="5">
                  <c:v>10.5</c:v>
                </c:pt>
                <c:pt idx="6">
                  <c:v>10.5</c:v>
                </c:pt>
                <c:pt idx="7">
                  <c:v>10.5</c:v>
                </c:pt>
                <c:pt idx="8">
                  <c:v>10.5</c:v>
                </c:pt>
              </c:numCache>
            </c:numRef>
          </c:val>
          <c:smooth val="0"/>
        </c:ser>
        <c:dLbls>
          <c:showLegendKey val="0"/>
          <c:showVal val="1"/>
          <c:showCatName val="0"/>
          <c:showSerName val="0"/>
          <c:showPercent val="0"/>
          <c:showBubbleSize val="0"/>
        </c:dLbls>
        <c:marker val="1"/>
        <c:smooth val="0"/>
        <c:axId val="557864448"/>
        <c:axId val="557862880"/>
      </c:lineChart>
      <c:catAx>
        <c:axId val="557867192"/>
        <c:scaling>
          <c:orientation val="minMax"/>
        </c:scaling>
        <c:delete val="0"/>
        <c:axPos val="b"/>
        <c:numFmt formatCode="General" sourceLinked="1"/>
        <c:majorTickMark val="none"/>
        <c:minorTickMark val="none"/>
        <c:tickLblPos val="none"/>
        <c:spPr>
          <a:ln w="31750">
            <a:solidFill>
              <a:schemeClr val="tx1"/>
            </a:solidFill>
          </a:ln>
        </c:spPr>
        <c:crossAx val="557864056"/>
        <c:crosses val="autoZero"/>
        <c:auto val="1"/>
        <c:lblAlgn val="ctr"/>
        <c:lblOffset val="0"/>
        <c:noMultiLvlLbl val="0"/>
      </c:catAx>
      <c:valAx>
        <c:axId val="557864056"/>
        <c:scaling>
          <c:orientation val="minMax"/>
          <c:max val="30"/>
          <c:min val="-15"/>
        </c:scaling>
        <c:delete val="0"/>
        <c:axPos val="l"/>
        <c:numFmt formatCode="0.0" sourceLinked="1"/>
        <c:majorTickMark val="none"/>
        <c:minorTickMark val="none"/>
        <c:tickLblPos val="none"/>
        <c:spPr>
          <a:ln>
            <a:noFill/>
          </a:ln>
        </c:spPr>
        <c:crossAx val="557867192"/>
        <c:crosses val="autoZero"/>
        <c:crossBetween val="between"/>
        <c:majorUnit val="5"/>
      </c:valAx>
      <c:valAx>
        <c:axId val="557862880"/>
        <c:scaling>
          <c:orientation val="minMax"/>
          <c:max val="30"/>
          <c:min val="-15"/>
        </c:scaling>
        <c:delete val="0"/>
        <c:axPos val="r"/>
        <c:minorGridlines>
          <c:spPr>
            <a:ln>
              <a:noFill/>
            </a:ln>
          </c:spPr>
        </c:minorGridlines>
        <c:numFmt formatCode="0.0" sourceLinked="1"/>
        <c:majorTickMark val="none"/>
        <c:minorTickMark val="none"/>
        <c:tickLblPos val="none"/>
        <c:spPr>
          <a:ln>
            <a:noFill/>
          </a:ln>
        </c:spPr>
        <c:crossAx val="557864448"/>
        <c:crosses val="max"/>
        <c:crossBetween val="between"/>
        <c:majorUnit val="5"/>
      </c:valAx>
      <c:catAx>
        <c:axId val="557864448"/>
        <c:scaling>
          <c:orientation val="minMax"/>
        </c:scaling>
        <c:delete val="1"/>
        <c:axPos val="b"/>
        <c:numFmt formatCode="General" sourceLinked="1"/>
        <c:majorTickMark val="out"/>
        <c:minorTickMark val="none"/>
        <c:tickLblPos val="nextTo"/>
        <c:crossAx val="557862880"/>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7750376"/>
        <c:axId val="557751944"/>
      </c:barChart>
      <c:catAx>
        <c:axId val="557750376"/>
        <c:scaling>
          <c:orientation val="minMax"/>
        </c:scaling>
        <c:delete val="0"/>
        <c:axPos val="b"/>
        <c:numFmt formatCode="General" sourceLinked="1"/>
        <c:majorTickMark val="none"/>
        <c:minorTickMark val="none"/>
        <c:tickLblPos val="none"/>
        <c:spPr>
          <a:ln w="31750">
            <a:solidFill>
              <a:schemeClr val="tx1"/>
            </a:solidFill>
          </a:ln>
        </c:spPr>
        <c:crossAx val="557751944"/>
        <c:crosses val="autoZero"/>
        <c:auto val="1"/>
        <c:lblAlgn val="ctr"/>
        <c:lblOffset val="0"/>
        <c:noMultiLvlLbl val="0"/>
      </c:catAx>
      <c:valAx>
        <c:axId val="557751944"/>
        <c:scaling>
          <c:orientation val="minMax"/>
          <c:max val="100"/>
          <c:min val="0"/>
        </c:scaling>
        <c:delete val="1"/>
        <c:axPos val="l"/>
        <c:numFmt formatCode="0.0" sourceLinked="1"/>
        <c:majorTickMark val="out"/>
        <c:minorTickMark val="none"/>
        <c:tickLblPos val="nextTo"/>
        <c:crossAx val="55775037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old'!$F$180:$N$180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7754688"/>
        <c:axId val="557757824"/>
      </c:barChart>
      <c:catAx>
        <c:axId val="557754688"/>
        <c:scaling>
          <c:orientation val="minMax"/>
        </c:scaling>
        <c:delete val="0"/>
        <c:axPos val="b"/>
        <c:numFmt formatCode="General" sourceLinked="1"/>
        <c:majorTickMark val="none"/>
        <c:minorTickMark val="none"/>
        <c:tickLblPos val="none"/>
        <c:spPr>
          <a:ln w="31750">
            <a:solidFill>
              <a:schemeClr val="tx1"/>
            </a:solidFill>
          </a:ln>
        </c:spPr>
        <c:crossAx val="557757824"/>
        <c:crosses val="autoZero"/>
        <c:auto val="1"/>
        <c:lblAlgn val="ctr"/>
        <c:lblOffset val="0"/>
        <c:noMultiLvlLbl val="0"/>
      </c:catAx>
      <c:valAx>
        <c:axId val="557757824"/>
        <c:scaling>
          <c:orientation val="minMax"/>
          <c:max val="100"/>
          <c:min val="0"/>
        </c:scaling>
        <c:delete val="1"/>
        <c:axPos val="l"/>
        <c:numFmt formatCode="0.0" sourceLinked="1"/>
        <c:majorTickMark val="out"/>
        <c:minorTickMark val="none"/>
        <c:tickLblPos val="nextTo"/>
        <c:crossAx val="55775468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spPr>
            <a:solidFill>
              <a:srgbClr val="3562A8"/>
            </a:solidFill>
          </c:spPr>
          <c:invertIfNegative val="0"/>
          <c:dPt>
            <c:idx val="8"/>
            <c:invertIfNegative val="0"/>
            <c:bubble3D val="0"/>
            <c:spPr>
              <a:solidFill>
                <a:srgbClr val="FA7800"/>
              </a:solidFill>
            </c:spPr>
          </c:dPt>
          <c:dPt>
            <c:idx val="9"/>
            <c:invertIfNegative val="0"/>
            <c:bubble3D val="0"/>
            <c:spPr>
              <a:solidFill>
                <a:srgbClr val="FA7800"/>
              </a:solidFill>
            </c:spPr>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old'!$C$4:$J$4</c:f>
              <c:strCache>
                <c:ptCount val="8"/>
                <c:pt idx="0">
                  <c:v>Q4 10</c:v>
                </c:pt>
                <c:pt idx="1">
                  <c:v>Q1 11</c:v>
                </c:pt>
                <c:pt idx="2">
                  <c:v>Q2 11</c:v>
                </c:pt>
                <c:pt idx="3">
                  <c:v>Q3 11</c:v>
                </c:pt>
                <c:pt idx="4">
                  <c:v>Q4 11</c:v>
                </c:pt>
                <c:pt idx="5">
                  <c:v>Q1 12</c:v>
                </c:pt>
                <c:pt idx="6">
                  <c:v>Q2 12</c:v>
                </c:pt>
                <c:pt idx="7">
                  <c:v>Q3 12</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5="http://schemas.microsoft.com/office/drawing/2012/chart" uri="{02D57815-91ED-43cb-92C2-25804820EDAC}">
              <c15:filteredSeriesTitle>
                <c15:tx>
                  <c:strRef>
                    <c:extLst>
                      <c:ext uri="{02D57815-91ED-43cb-92C2-25804820EDAC}">
                        <c15:formulaRef>
                          <c15:sqref>KFI!#REF!</c15:sqref>
                        </c15:formulaRef>
                      </c:ext>
                    </c:extLst>
                    <c:strCache>
                      <c:ptCount val="1"/>
                      <c:pt idx="0">
                        <c:v>#REF!</c:v>
                      </c:pt>
                    </c:strCache>
                  </c:strRef>
                </c15:tx>
              </c15:filteredSeriesTitle>
            </c:ext>
          </c:extLst>
        </c:ser>
        <c:dLbls>
          <c:showLegendKey val="0"/>
          <c:showVal val="0"/>
          <c:showCatName val="0"/>
          <c:showSerName val="0"/>
          <c:showPercent val="0"/>
          <c:showBubbleSize val="0"/>
        </c:dLbls>
        <c:gapWidth val="40"/>
        <c:axId val="557759000"/>
        <c:axId val="557756256"/>
      </c:barChart>
      <c:catAx>
        <c:axId val="557759000"/>
        <c:scaling>
          <c:orientation val="minMax"/>
        </c:scaling>
        <c:delete val="0"/>
        <c:axPos val="b"/>
        <c:numFmt formatCode="General" sourceLinked="1"/>
        <c:majorTickMark val="none"/>
        <c:minorTickMark val="none"/>
        <c:tickLblPos val="none"/>
        <c:spPr>
          <a:ln w="31750">
            <a:solidFill>
              <a:schemeClr val="tx1"/>
            </a:solidFill>
          </a:ln>
        </c:spPr>
        <c:crossAx val="557756256"/>
        <c:crosses val="autoZero"/>
        <c:auto val="1"/>
        <c:lblAlgn val="ctr"/>
        <c:lblOffset val="0"/>
        <c:noMultiLvlLbl val="0"/>
      </c:catAx>
      <c:valAx>
        <c:axId val="557756256"/>
        <c:scaling>
          <c:orientation val="minMax"/>
          <c:max val="150"/>
          <c:min val="0"/>
        </c:scaling>
        <c:delete val="1"/>
        <c:axPos val="l"/>
        <c:numFmt formatCode="0" sourceLinked="1"/>
        <c:majorTickMark val="out"/>
        <c:minorTickMark val="none"/>
        <c:tickLblPos val="nextTo"/>
        <c:crossAx val="5577590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old'!$A$166</c:f>
              <c:strCache>
                <c:ptCount val="1"/>
                <c:pt idx="0">
                  <c:v>Liquidity ratio</c:v>
                </c:pt>
              </c:strCache>
            </c:strRef>
          </c:tx>
          <c:spPr>
            <a:solidFill>
              <a:srgbClr val="3562A8"/>
            </a:solidFill>
          </c:spPr>
          <c:invertIfNegative val="0"/>
          <c:dLbls>
            <c:numFmt formatCode="#,##0.0" sourceLinked="0"/>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old'!$F$166:$N$166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80"/>
        <c:axId val="557755472"/>
        <c:axId val="557756648"/>
      </c:barChart>
      <c:lineChart>
        <c:grouping val="standard"/>
        <c:varyColors val="0"/>
        <c:ser>
          <c:idx val="1"/>
          <c:order val="1"/>
          <c:tx>
            <c:strRef>
              <c:f>'KFI old'!$A$167</c:f>
              <c:strCache>
                <c:ptCount val="1"/>
                <c:pt idx="0">
                  <c:v>FME requirements (20%)</c:v>
                </c:pt>
              </c:strCache>
            </c:strRef>
          </c:tx>
          <c:spPr>
            <a:ln>
              <a:solidFill>
                <a:srgbClr val="FA7800"/>
              </a:solidFill>
              <a:prstDash val="sysDash"/>
            </a:ln>
          </c:spPr>
          <c:marker>
            <c:symbol val="none"/>
          </c:marker>
          <c:cat>
            <c:strRef>
              <c:f>'KFI old'!$F$165:$N$165</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old'!$F$167:$N$167</c:f>
              <c:numCache>
                <c:formatCode>0.0</c:formatCode>
                <c:ptCount val="9"/>
                <c:pt idx="0">
                  <c:v>20</c:v>
                </c:pt>
                <c:pt idx="1">
                  <c:v>20</c:v>
                </c:pt>
                <c:pt idx="2">
                  <c:v>20</c:v>
                </c:pt>
                <c:pt idx="3">
                  <c:v>20</c:v>
                </c:pt>
                <c:pt idx="4">
                  <c:v>20</c:v>
                </c:pt>
                <c:pt idx="5">
                  <c:v>20</c:v>
                </c:pt>
                <c:pt idx="6">
                  <c:v>20</c:v>
                </c:pt>
                <c:pt idx="7">
                  <c:v>20</c:v>
                </c:pt>
                <c:pt idx="8">
                  <c:v>20</c:v>
                </c:pt>
              </c:numCache>
            </c:numRef>
          </c:val>
          <c:smooth val="0"/>
        </c:ser>
        <c:dLbls>
          <c:showLegendKey val="0"/>
          <c:showVal val="0"/>
          <c:showCatName val="0"/>
          <c:showSerName val="0"/>
          <c:showPercent val="0"/>
          <c:showBubbleSize val="0"/>
        </c:dLbls>
        <c:marker val="1"/>
        <c:smooth val="0"/>
        <c:axId val="557755472"/>
        <c:axId val="557756648"/>
      </c:lineChart>
      <c:catAx>
        <c:axId val="557755472"/>
        <c:scaling>
          <c:orientation val="minMax"/>
        </c:scaling>
        <c:delete val="0"/>
        <c:axPos val="b"/>
        <c:numFmt formatCode="General" sourceLinked="1"/>
        <c:majorTickMark val="none"/>
        <c:minorTickMark val="none"/>
        <c:tickLblPos val="none"/>
        <c:spPr>
          <a:ln w="31750">
            <a:solidFill>
              <a:schemeClr val="tx1"/>
            </a:solidFill>
          </a:ln>
        </c:spPr>
        <c:crossAx val="557756648"/>
        <c:crosses val="autoZero"/>
        <c:auto val="1"/>
        <c:lblAlgn val="ctr"/>
        <c:lblOffset val="0"/>
        <c:noMultiLvlLbl val="0"/>
      </c:catAx>
      <c:valAx>
        <c:axId val="557756648"/>
        <c:scaling>
          <c:orientation val="minMax"/>
          <c:max val="100"/>
          <c:min val="0"/>
        </c:scaling>
        <c:delete val="1"/>
        <c:axPos val="l"/>
        <c:numFmt formatCode="0.0" sourceLinked="1"/>
        <c:majorTickMark val="out"/>
        <c:minorTickMark val="none"/>
        <c:tickLblPos val="nextTo"/>
        <c:crossAx val="55775547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2.4365136176159798E-2"/>
          <c:w val="0.96318886226178246"/>
          <c:h val="0.67716851851851856"/>
        </c:manualLayout>
      </c:layout>
      <c:barChart>
        <c:barDir val="col"/>
        <c:grouping val="clustered"/>
        <c:varyColors val="0"/>
        <c:ser>
          <c:idx val="0"/>
          <c:order val="0"/>
          <c:tx>
            <c:strRef>
              <c:f>'KFI old'!$A$180</c:f>
              <c:strCache>
                <c:ptCount val="1"/>
                <c:pt idx="0">
                  <c:v>Cash ratio</c:v>
                </c:pt>
              </c:strCache>
            </c:strRef>
          </c:tx>
          <c:spPr>
            <a:solidFill>
              <a:srgbClr val="3562A8"/>
            </a:solidFill>
          </c:spPr>
          <c:invertIfNegative val="0"/>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old'!$E$180:$N$180</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80"/>
        <c:axId val="557757432"/>
        <c:axId val="557749200"/>
      </c:barChart>
      <c:lineChart>
        <c:grouping val="standard"/>
        <c:varyColors val="0"/>
        <c:ser>
          <c:idx val="1"/>
          <c:order val="1"/>
          <c:tx>
            <c:strRef>
              <c:f>'KFI old'!$A$181</c:f>
              <c:strCache>
                <c:ptCount val="1"/>
                <c:pt idx="0">
                  <c:v>FME requirements (5%)</c:v>
                </c:pt>
              </c:strCache>
            </c:strRef>
          </c:tx>
          <c:spPr>
            <a:ln>
              <a:solidFill>
                <a:srgbClr val="FA7800"/>
              </a:solidFill>
              <a:prstDash val="sysDash"/>
            </a:ln>
          </c:spPr>
          <c:marker>
            <c:symbol val="none"/>
          </c:marker>
          <c:cat>
            <c:strRef>
              <c:f>'KFI old'!$C$165:$J$165</c:f>
              <c:strCache>
                <c:ptCount val="8"/>
                <c:pt idx="0">
                  <c:v>Q4 10</c:v>
                </c:pt>
                <c:pt idx="1">
                  <c:v>Q1 11</c:v>
                </c:pt>
                <c:pt idx="2">
                  <c:v>Q2 11</c:v>
                </c:pt>
                <c:pt idx="3">
                  <c:v>Q3 11</c:v>
                </c:pt>
                <c:pt idx="4">
                  <c:v>Q4 11</c:v>
                </c:pt>
                <c:pt idx="5">
                  <c:v>Q1 12</c:v>
                </c:pt>
                <c:pt idx="6">
                  <c:v>Q2 12</c:v>
                </c:pt>
                <c:pt idx="7">
                  <c:v>Q3 12</c:v>
                </c:pt>
              </c:strCache>
            </c:strRef>
          </c:cat>
          <c:val>
            <c:numRef>
              <c:f>'KFI old'!$E$181:$N$181</c:f>
              <c:numCache>
                <c:formatCode>0.0</c:formatCode>
                <c:ptCount val="10"/>
                <c:pt idx="0">
                  <c:v>5</c:v>
                </c:pt>
                <c:pt idx="1">
                  <c:v>5</c:v>
                </c:pt>
                <c:pt idx="2">
                  <c:v>5</c:v>
                </c:pt>
                <c:pt idx="3">
                  <c:v>5</c:v>
                </c:pt>
                <c:pt idx="4">
                  <c:v>5</c:v>
                </c:pt>
                <c:pt idx="5">
                  <c:v>5</c:v>
                </c:pt>
                <c:pt idx="6">
                  <c:v>5</c:v>
                </c:pt>
                <c:pt idx="7">
                  <c:v>5</c:v>
                </c:pt>
                <c:pt idx="8">
                  <c:v>5</c:v>
                </c:pt>
                <c:pt idx="9">
                  <c:v>5</c:v>
                </c:pt>
              </c:numCache>
            </c:numRef>
          </c:val>
          <c:smooth val="0"/>
        </c:ser>
        <c:dLbls>
          <c:showLegendKey val="0"/>
          <c:showVal val="0"/>
          <c:showCatName val="0"/>
          <c:showSerName val="0"/>
          <c:showPercent val="0"/>
          <c:showBubbleSize val="0"/>
        </c:dLbls>
        <c:marker val="1"/>
        <c:smooth val="0"/>
        <c:axId val="557757432"/>
        <c:axId val="557749200"/>
      </c:lineChart>
      <c:catAx>
        <c:axId val="557757432"/>
        <c:scaling>
          <c:orientation val="minMax"/>
        </c:scaling>
        <c:delete val="0"/>
        <c:axPos val="b"/>
        <c:numFmt formatCode="General" sourceLinked="1"/>
        <c:majorTickMark val="none"/>
        <c:minorTickMark val="none"/>
        <c:tickLblPos val="none"/>
        <c:spPr>
          <a:ln w="31750">
            <a:solidFill>
              <a:schemeClr val="tx1"/>
            </a:solidFill>
          </a:ln>
        </c:spPr>
        <c:crossAx val="557749200"/>
        <c:crosses val="autoZero"/>
        <c:auto val="1"/>
        <c:lblAlgn val="ctr"/>
        <c:lblOffset val="0"/>
        <c:noMultiLvlLbl val="0"/>
      </c:catAx>
      <c:valAx>
        <c:axId val="557749200"/>
        <c:scaling>
          <c:orientation val="minMax"/>
          <c:max val="100"/>
          <c:min val="0"/>
        </c:scaling>
        <c:delete val="1"/>
        <c:axPos val="l"/>
        <c:numFmt formatCode="0.0" sourceLinked="1"/>
        <c:majorTickMark val="out"/>
        <c:minorTickMark val="none"/>
        <c:tickLblPos val="nextTo"/>
        <c:crossAx val="557757432"/>
        <c:crosses val="autoZero"/>
        <c:crossBetween val="between"/>
        <c:majorUnit val="15"/>
      </c:valAx>
      <c:spPr>
        <a:noFill/>
        <a:ln>
          <a:noFill/>
        </a:ln>
      </c:spPr>
    </c:plotArea>
    <c:legend>
      <c:legendPos val="b"/>
      <c:layout>
        <c:manualLayout>
          <c:xMode val="edge"/>
          <c:yMode val="edge"/>
          <c:x val="0"/>
          <c:y val="0.88675645539663284"/>
          <c:w val="1"/>
          <c:h val="0.1132435446033670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old'!$A$38</c:f>
              <c:strCache>
                <c:ptCount val="1"/>
                <c:pt idx="0">
                  <c:v>ROE</c:v>
                </c:pt>
              </c:strCache>
            </c:strRef>
          </c:tx>
          <c:spPr>
            <a:solidFill>
              <a:srgbClr val="356AAD"/>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old'!$H$224:$J$224</c:f>
              <c:numCache>
                <c:formatCode>0.0</c:formatCode>
                <c:ptCount val="3"/>
                <c:pt idx="0" formatCode="General">
                  <c:v>0</c:v>
                </c:pt>
                <c:pt idx="1">
                  <c:v>0</c:v>
                </c:pt>
                <c:pt idx="2">
                  <c:v>0</c:v>
                </c:pt>
              </c:numCache>
            </c:numRef>
          </c:val>
        </c:ser>
        <c:dLbls>
          <c:showLegendKey val="0"/>
          <c:showVal val="0"/>
          <c:showCatName val="0"/>
          <c:showSerName val="0"/>
          <c:showPercent val="0"/>
          <c:showBubbleSize val="0"/>
        </c:dLbls>
        <c:gapWidth val="180"/>
        <c:axId val="557754296"/>
        <c:axId val="557749984"/>
      </c:barChart>
      <c:catAx>
        <c:axId val="557754296"/>
        <c:scaling>
          <c:orientation val="minMax"/>
        </c:scaling>
        <c:delete val="1"/>
        <c:axPos val="b"/>
        <c:numFmt formatCode="General" sourceLinked="1"/>
        <c:majorTickMark val="none"/>
        <c:minorTickMark val="none"/>
        <c:tickLblPos val="nextTo"/>
        <c:crossAx val="557749984"/>
        <c:crosses val="autoZero"/>
        <c:auto val="1"/>
        <c:lblAlgn val="ctr"/>
        <c:lblOffset val="0"/>
        <c:noMultiLvlLbl val="0"/>
      </c:catAx>
      <c:valAx>
        <c:axId val="557749984"/>
        <c:scaling>
          <c:orientation val="minMax"/>
          <c:max val="35"/>
          <c:min val="-15"/>
        </c:scaling>
        <c:delete val="1"/>
        <c:axPos val="l"/>
        <c:numFmt formatCode="General" sourceLinked="1"/>
        <c:majorTickMark val="out"/>
        <c:minorTickMark val="none"/>
        <c:tickLblPos val="nextTo"/>
        <c:crossAx val="55775429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old'!$A$224</c:f>
              <c:strCache>
                <c:ptCount val="1"/>
                <c:pt idx="0">
                  <c:v>Core ROE</c:v>
                </c:pt>
              </c:strCache>
            </c:strRef>
          </c:tx>
          <c:spPr>
            <a:solidFill>
              <a:srgbClr val="3562A8"/>
            </a:solidFill>
          </c:spPr>
          <c:invertIfNegative val="0"/>
          <c:dPt>
            <c:idx val="3"/>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old'!$G$223:$J$223</c:f>
              <c:strCache>
                <c:ptCount val="4"/>
                <c:pt idx="0">
                  <c:v>2010</c:v>
                </c:pt>
                <c:pt idx="1">
                  <c:v>2011</c:v>
                </c:pt>
                <c:pt idx="2">
                  <c:v>2012</c:v>
                </c:pt>
                <c:pt idx="3">
                  <c:v>9M 2013</c:v>
                </c:pt>
              </c:strCache>
            </c:strRef>
          </c:cat>
          <c:val>
            <c:numRef>
              <c:f>'KFI old'!$G$224:$J$224</c:f>
              <c:numCache>
                <c:formatCode>General</c:formatCode>
                <c:ptCount val="4"/>
                <c:pt idx="0">
                  <c:v>11.1</c:v>
                </c:pt>
                <c:pt idx="1">
                  <c:v>0</c:v>
                </c:pt>
                <c:pt idx="2" formatCode="0.0">
                  <c:v>0</c:v>
                </c:pt>
                <c:pt idx="3" formatCode="0.0">
                  <c:v>0</c:v>
                </c:pt>
              </c:numCache>
            </c:numRef>
          </c:val>
        </c:ser>
        <c:dLbls>
          <c:showLegendKey val="0"/>
          <c:showVal val="0"/>
          <c:showCatName val="0"/>
          <c:showSerName val="0"/>
          <c:showPercent val="0"/>
          <c:showBubbleSize val="0"/>
        </c:dLbls>
        <c:gapWidth val="60"/>
        <c:axId val="557759784"/>
        <c:axId val="557760176"/>
      </c:barChart>
      <c:catAx>
        <c:axId val="557759784"/>
        <c:scaling>
          <c:orientation val="minMax"/>
        </c:scaling>
        <c:delete val="0"/>
        <c:axPos val="b"/>
        <c:numFmt formatCode="General" sourceLinked="1"/>
        <c:majorTickMark val="none"/>
        <c:minorTickMark val="none"/>
        <c:tickLblPos val="none"/>
        <c:spPr>
          <a:ln w="31750">
            <a:solidFill>
              <a:schemeClr val="tx1"/>
            </a:solidFill>
          </a:ln>
        </c:spPr>
        <c:crossAx val="557760176"/>
        <c:crosses val="autoZero"/>
        <c:auto val="1"/>
        <c:lblAlgn val="ctr"/>
        <c:lblOffset val="0"/>
        <c:noMultiLvlLbl val="0"/>
      </c:catAx>
      <c:valAx>
        <c:axId val="557760176"/>
        <c:scaling>
          <c:orientation val="minMax"/>
          <c:max val="35"/>
          <c:min val="-15"/>
        </c:scaling>
        <c:delete val="1"/>
        <c:axPos val="l"/>
        <c:numFmt formatCode="General" sourceLinked="1"/>
        <c:majorTickMark val="out"/>
        <c:minorTickMark val="none"/>
        <c:tickLblPos val="nextTo"/>
        <c:crossAx val="5577597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old'!$S$38:$W$38</c:f>
              <c:numCache>
                <c:formatCode>General</c:formatCode>
                <c:ptCount val="5"/>
                <c:pt idx="0">
                  <c:v>13.4</c:v>
                </c:pt>
                <c:pt idx="1">
                  <c:v>10.5</c:v>
                </c:pt>
                <c:pt idx="2">
                  <c:v>13.8</c:v>
                </c:pt>
                <c:pt idx="3">
                  <c:v>18.8</c:v>
                </c:pt>
                <c:pt idx="4" formatCode="0.0">
                  <c:v>0</c:v>
                </c:pt>
              </c:numCache>
            </c:numRef>
          </c:val>
        </c:ser>
        <c:dLbls>
          <c:showLegendKey val="0"/>
          <c:showVal val="0"/>
          <c:showCatName val="0"/>
          <c:showSerName val="0"/>
          <c:showPercent val="0"/>
          <c:showBubbleSize val="0"/>
        </c:dLbls>
        <c:gapWidth val="60"/>
        <c:axId val="557750768"/>
        <c:axId val="557748808"/>
      </c:barChart>
      <c:catAx>
        <c:axId val="557750768"/>
        <c:scaling>
          <c:orientation val="minMax"/>
        </c:scaling>
        <c:delete val="0"/>
        <c:axPos val="b"/>
        <c:numFmt formatCode="General" sourceLinked="1"/>
        <c:majorTickMark val="none"/>
        <c:minorTickMark val="none"/>
        <c:tickLblPos val="nextTo"/>
        <c:spPr>
          <a:ln w="31750">
            <a:solidFill>
              <a:schemeClr val="tx1"/>
            </a:solidFill>
          </a:ln>
        </c:spPr>
        <c:crossAx val="557748808"/>
        <c:crosses val="autoZero"/>
        <c:auto val="1"/>
        <c:lblAlgn val="ctr"/>
        <c:lblOffset val="0"/>
        <c:noMultiLvlLbl val="0"/>
      </c:catAx>
      <c:valAx>
        <c:axId val="557748808"/>
        <c:scaling>
          <c:orientation val="minMax"/>
          <c:max val="40"/>
          <c:min val="0"/>
        </c:scaling>
        <c:delete val="1"/>
        <c:axPos val="l"/>
        <c:numFmt formatCode="General" sourceLinked="1"/>
        <c:majorTickMark val="out"/>
        <c:minorTickMark val="none"/>
        <c:tickLblPos val="nextTo"/>
        <c:crossAx val="557750768"/>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69833232384413491"/>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old'!$Q$51:$U$51</c:f>
              <c:strCache>
                <c:ptCount val="5"/>
                <c:pt idx="0">
                  <c:v>2010</c:v>
                </c:pt>
                <c:pt idx="1">
                  <c:v>2011</c:v>
                </c:pt>
                <c:pt idx="2">
                  <c:v>2012</c:v>
                </c:pt>
                <c:pt idx="3">
                  <c:v>H1-12</c:v>
                </c:pt>
                <c:pt idx="4">
                  <c:v>H1-13</c:v>
                </c:pt>
              </c:strCache>
            </c:strRef>
          </c:cat>
          <c:val>
            <c:numRef>
              <c:f>'KFI old'!$Q$52:$U$52</c:f>
              <c:numCache>
                <c:formatCode>General</c:formatCode>
                <c:ptCount val="5"/>
                <c:pt idx="0">
                  <c:v>2.7</c:v>
                </c:pt>
                <c:pt idx="1">
                  <c:v>3.4</c:v>
                </c:pt>
                <c:pt idx="2">
                  <c:v>3.4</c:v>
                </c:pt>
                <c:pt idx="3">
                  <c:v>3.4</c:v>
                </c:pt>
                <c:pt idx="4" formatCode="0.0">
                  <c:v>0</c:v>
                </c:pt>
              </c:numCache>
            </c:numRef>
          </c:val>
        </c:ser>
        <c:dLbls>
          <c:showLegendKey val="0"/>
          <c:showVal val="0"/>
          <c:showCatName val="0"/>
          <c:showSerName val="0"/>
          <c:showPercent val="0"/>
          <c:showBubbleSize val="0"/>
        </c:dLbls>
        <c:gapWidth val="60"/>
        <c:axId val="557751160"/>
        <c:axId val="557751552"/>
      </c:barChart>
      <c:catAx>
        <c:axId val="557751160"/>
        <c:scaling>
          <c:orientation val="minMax"/>
        </c:scaling>
        <c:delete val="0"/>
        <c:axPos val="b"/>
        <c:numFmt formatCode="General" sourceLinked="1"/>
        <c:majorTickMark val="none"/>
        <c:minorTickMark val="none"/>
        <c:tickLblPos val="nextTo"/>
        <c:spPr>
          <a:ln w="31750">
            <a:solidFill>
              <a:schemeClr val="tx1"/>
            </a:solidFill>
          </a:ln>
        </c:spPr>
        <c:crossAx val="557751552"/>
        <c:crosses val="autoZero"/>
        <c:auto val="1"/>
        <c:lblAlgn val="ctr"/>
        <c:lblOffset val="0"/>
        <c:noMultiLvlLbl val="0"/>
      </c:catAx>
      <c:valAx>
        <c:axId val="557751552"/>
        <c:scaling>
          <c:orientation val="minMax"/>
          <c:max val="20"/>
          <c:min val="0"/>
        </c:scaling>
        <c:delete val="1"/>
        <c:axPos val="l"/>
        <c:numFmt formatCode="General" sourceLinked="1"/>
        <c:majorTickMark val="out"/>
        <c:minorTickMark val="none"/>
        <c:tickLblPos val="nextTo"/>
        <c:crossAx val="5577511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old'!$Q$82:$U$82</c:f>
              <c:numCache>
                <c:formatCode>General</c:formatCode>
                <c:ptCount val="5"/>
                <c:pt idx="0">
                  <c:v>54.2</c:v>
                </c:pt>
                <c:pt idx="1">
                  <c:v>52.5</c:v>
                </c:pt>
                <c:pt idx="2">
                  <c:v>49.8</c:v>
                </c:pt>
                <c:pt idx="3" formatCode="0.0">
                  <c:v>52</c:v>
                </c:pt>
                <c:pt idx="4" formatCode="0.0">
                  <c:v>0</c:v>
                </c:pt>
              </c:numCache>
            </c:numRef>
          </c:val>
        </c:ser>
        <c:dLbls>
          <c:showLegendKey val="0"/>
          <c:showVal val="0"/>
          <c:showCatName val="0"/>
          <c:showSerName val="0"/>
          <c:showPercent val="0"/>
          <c:showBubbleSize val="0"/>
        </c:dLbls>
        <c:gapWidth val="60"/>
        <c:axId val="557752336"/>
        <c:axId val="557752728"/>
      </c:barChart>
      <c:catAx>
        <c:axId val="557752336"/>
        <c:scaling>
          <c:orientation val="minMax"/>
        </c:scaling>
        <c:delete val="0"/>
        <c:axPos val="b"/>
        <c:numFmt formatCode="General" sourceLinked="1"/>
        <c:majorTickMark val="none"/>
        <c:minorTickMark val="none"/>
        <c:tickLblPos val="nextTo"/>
        <c:spPr>
          <a:ln w="31750">
            <a:solidFill>
              <a:schemeClr val="tx1"/>
            </a:solidFill>
          </a:ln>
        </c:spPr>
        <c:crossAx val="557752728"/>
        <c:crosses val="autoZero"/>
        <c:auto val="1"/>
        <c:lblAlgn val="ctr"/>
        <c:lblOffset val="0"/>
        <c:noMultiLvlLbl val="0"/>
      </c:catAx>
      <c:valAx>
        <c:axId val="557752728"/>
        <c:scaling>
          <c:orientation val="minMax"/>
          <c:max val="80"/>
          <c:min val="0"/>
        </c:scaling>
        <c:delete val="1"/>
        <c:axPos val="l"/>
        <c:numFmt formatCode="General" sourceLinked="1"/>
        <c:majorTickMark val="out"/>
        <c:minorTickMark val="none"/>
        <c:tickLblPos val="nextTo"/>
        <c:crossAx val="55775233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old'!$F$52:$N$52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1"/>
          <c:showCatName val="0"/>
          <c:showSerName val="0"/>
          <c:showPercent val="0"/>
          <c:showBubbleSize val="0"/>
        </c:dLbls>
        <c:gapWidth val="40"/>
        <c:axId val="557869152"/>
        <c:axId val="557872680"/>
      </c:barChart>
      <c:lineChart>
        <c:grouping val="standard"/>
        <c:varyColors val="0"/>
        <c:ser>
          <c:idx val="1"/>
          <c:order val="1"/>
          <c:spPr>
            <a:ln w="25400" cmpd="sng">
              <a:solidFill>
                <a:srgbClr val="FF0000"/>
              </a:solidFill>
              <a:prstDash val="sysDash"/>
            </a:ln>
          </c:spPr>
          <c:marker>
            <c:symbol val="none"/>
          </c:marker>
          <c:dLbls>
            <c:delete val="1"/>
          </c:dLbls>
          <c:cat>
            <c:strRef>
              <c:f>'KFI old'!$F$51:$N$51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old'!$F$53:$N$53</c:f>
              <c:numCache>
                <c:formatCode>0.0</c:formatCode>
                <c:ptCount val="9"/>
                <c:pt idx="0">
                  <c:v>2.7</c:v>
                </c:pt>
                <c:pt idx="1">
                  <c:v>2.7</c:v>
                </c:pt>
                <c:pt idx="2">
                  <c:v>2.7</c:v>
                </c:pt>
                <c:pt idx="3">
                  <c:v>2.7</c:v>
                </c:pt>
                <c:pt idx="4">
                  <c:v>2.7</c:v>
                </c:pt>
                <c:pt idx="5">
                  <c:v>2.7</c:v>
                </c:pt>
                <c:pt idx="6">
                  <c:v>2.7</c:v>
                </c:pt>
                <c:pt idx="7">
                  <c:v>2.7</c:v>
                </c:pt>
                <c:pt idx="8">
                  <c:v>2.7</c:v>
                </c:pt>
              </c:numCache>
            </c:numRef>
          </c:val>
          <c:smooth val="0"/>
        </c:ser>
        <c:dLbls>
          <c:showLegendKey val="0"/>
          <c:showVal val="1"/>
          <c:showCatName val="0"/>
          <c:showSerName val="0"/>
          <c:showPercent val="0"/>
          <c:showBubbleSize val="0"/>
        </c:dLbls>
        <c:marker val="1"/>
        <c:smooth val="0"/>
        <c:axId val="557872288"/>
        <c:axId val="557871896"/>
      </c:lineChart>
      <c:catAx>
        <c:axId val="557869152"/>
        <c:scaling>
          <c:orientation val="minMax"/>
        </c:scaling>
        <c:delete val="0"/>
        <c:axPos val="b"/>
        <c:numFmt formatCode="General" sourceLinked="1"/>
        <c:majorTickMark val="none"/>
        <c:minorTickMark val="none"/>
        <c:tickLblPos val="none"/>
        <c:spPr>
          <a:ln w="31750">
            <a:solidFill>
              <a:schemeClr val="tx1"/>
            </a:solidFill>
          </a:ln>
        </c:spPr>
        <c:crossAx val="557872680"/>
        <c:crosses val="autoZero"/>
        <c:auto val="1"/>
        <c:lblAlgn val="ctr"/>
        <c:lblOffset val="0"/>
        <c:noMultiLvlLbl val="0"/>
      </c:catAx>
      <c:valAx>
        <c:axId val="557872680"/>
        <c:scaling>
          <c:orientation val="minMax"/>
          <c:max val="25"/>
          <c:min val="0"/>
        </c:scaling>
        <c:delete val="0"/>
        <c:axPos val="l"/>
        <c:numFmt formatCode="0.0" sourceLinked="1"/>
        <c:majorTickMark val="none"/>
        <c:minorTickMark val="none"/>
        <c:tickLblPos val="none"/>
        <c:spPr>
          <a:ln>
            <a:noFill/>
          </a:ln>
        </c:spPr>
        <c:crossAx val="557869152"/>
        <c:crosses val="autoZero"/>
        <c:crossBetween val="between"/>
      </c:valAx>
      <c:valAx>
        <c:axId val="557871896"/>
        <c:scaling>
          <c:orientation val="minMax"/>
          <c:max val="25"/>
        </c:scaling>
        <c:delete val="0"/>
        <c:axPos val="r"/>
        <c:numFmt formatCode="0.0" sourceLinked="1"/>
        <c:majorTickMark val="out"/>
        <c:minorTickMark val="none"/>
        <c:tickLblPos val="none"/>
        <c:spPr>
          <a:ln>
            <a:noFill/>
          </a:ln>
        </c:spPr>
        <c:crossAx val="557872288"/>
        <c:crosses val="max"/>
        <c:crossBetween val="between"/>
      </c:valAx>
      <c:catAx>
        <c:axId val="557872288"/>
        <c:scaling>
          <c:orientation val="minMax"/>
        </c:scaling>
        <c:delete val="1"/>
        <c:axPos val="b"/>
        <c:numFmt formatCode="General" sourceLinked="1"/>
        <c:majorTickMark val="out"/>
        <c:minorTickMark val="none"/>
        <c:tickLblPos val="nextTo"/>
        <c:crossAx val="557871896"/>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old'!$S$37:$W$37</c:f>
              <c:strCache>
                <c:ptCount val="5"/>
                <c:pt idx="0">
                  <c:v>2010</c:v>
                </c:pt>
                <c:pt idx="1">
                  <c:v>2011</c:v>
                </c:pt>
                <c:pt idx="2">
                  <c:v>2012</c:v>
                </c:pt>
                <c:pt idx="3">
                  <c:v>H1-12</c:v>
                </c:pt>
                <c:pt idx="4">
                  <c:v>H1-13</c:v>
                </c:pt>
              </c:strCache>
            </c:strRef>
          </c:cat>
          <c:val>
            <c:numRef>
              <c:f>'KFI old'!$Q$96:$U$96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557753904"/>
        <c:axId val="756203552"/>
      </c:barChart>
      <c:catAx>
        <c:axId val="557753904"/>
        <c:scaling>
          <c:orientation val="minMax"/>
        </c:scaling>
        <c:delete val="0"/>
        <c:axPos val="b"/>
        <c:numFmt formatCode="General" sourceLinked="1"/>
        <c:majorTickMark val="none"/>
        <c:minorTickMark val="none"/>
        <c:tickLblPos val="nextTo"/>
        <c:spPr>
          <a:ln w="31750">
            <a:solidFill>
              <a:schemeClr val="tx1"/>
            </a:solidFill>
          </a:ln>
        </c:spPr>
        <c:crossAx val="756203552"/>
        <c:crosses val="autoZero"/>
        <c:auto val="1"/>
        <c:lblAlgn val="ctr"/>
        <c:lblOffset val="0"/>
        <c:noMultiLvlLbl val="0"/>
      </c:catAx>
      <c:valAx>
        <c:axId val="756203552"/>
        <c:scaling>
          <c:orientation val="minMax"/>
          <c:max val="40"/>
          <c:min val="0"/>
        </c:scaling>
        <c:delete val="1"/>
        <c:axPos val="l"/>
        <c:numFmt formatCode="0.0" sourceLinked="1"/>
        <c:majorTickMark val="out"/>
        <c:minorTickMark val="none"/>
        <c:tickLblPos val="nextTo"/>
        <c:crossAx val="55775390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3"/>
            <c:invertIfNegative val="0"/>
            <c:bubble3D val="0"/>
            <c:spPr>
              <a:solidFill>
                <a:srgbClr val="5D88C2"/>
              </a:solidFill>
              <a:ln w="19050">
                <a:solidFill>
                  <a:srgbClr val="5D88C2"/>
                </a:solidFill>
              </a:ln>
            </c:spPr>
          </c:dPt>
          <c:dPt>
            <c:idx val="4"/>
            <c:invertIfNegative val="0"/>
            <c:bubble3D val="0"/>
            <c:spPr>
              <a:solidFill>
                <a:srgbClr val="FA7800"/>
              </a:solidFill>
              <a:ln w="19050">
                <a:solidFill>
                  <a:srgbClr val="FA7800"/>
                </a:solidFill>
              </a:ln>
            </c:spPr>
          </c:dPt>
          <c:dPt>
            <c:idx val="8"/>
            <c:invertIfNegative val="0"/>
            <c:bubble3D val="0"/>
            <c:spPr>
              <a:solidFill>
                <a:srgbClr val="FA7800"/>
              </a:solidFill>
              <a:ln w="19050">
                <a:solidFill>
                  <a:srgbClr val="3562A8"/>
                </a:solidFill>
              </a:ln>
            </c:spPr>
          </c:dPt>
          <c:dPt>
            <c:idx val="9"/>
            <c:invertIfNegative val="0"/>
            <c:bubble3D val="0"/>
            <c:spPr>
              <a:solidFill>
                <a:srgbClr val="FA7800"/>
              </a:solidFill>
              <a:ln w="19050">
                <a:solidFill>
                  <a:srgbClr val="3562A8"/>
                </a:solidFill>
              </a:ln>
            </c:spPr>
          </c:dPt>
          <c:dLbls>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old'!$R$194:$V$194</c:f>
              <c:numCache>
                <c:formatCode>0</c:formatCode>
                <c:ptCount val="5"/>
                <c:pt idx="0">
                  <c:v>0</c:v>
                </c:pt>
                <c:pt idx="1">
                  <c:v>0</c:v>
                </c:pt>
                <c:pt idx="2">
                  <c:v>0</c:v>
                </c:pt>
                <c:pt idx="3">
                  <c:v>0</c:v>
                </c:pt>
                <c:pt idx="4">
                  <c:v>0</c:v>
                </c:pt>
              </c:numCache>
            </c:numRef>
          </c:val>
        </c:ser>
        <c:ser>
          <c:idx val="1"/>
          <c:order val="1"/>
          <c:tx>
            <c:strRef>
              <c:f>'KFI old'!$Q$195</c:f>
              <c:strCache>
                <c:ptCount val="1"/>
              </c:strCache>
            </c:strRef>
          </c:tx>
          <c:spPr>
            <a:noFill/>
            <a:ln w="19050">
              <a:solidFill>
                <a:srgbClr val="3562A8"/>
              </a:solidFill>
            </a:ln>
          </c:spPr>
          <c:invertIfNegative val="0"/>
          <c:dPt>
            <c:idx val="3"/>
            <c:invertIfNegative val="0"/>
            <c:bubble3D val="0"/>
            <c:spPr>
              <a:noFill/>
              <a:ln w="19050">
                <a:solidFill>
                  <a:srgbClr val="5D88C2"/>
                </a:solidFill>
              </a:ln>
            </c:spPr>
          </c:dPt>
          <c:dPt>
            <c:idx val="4"/>
            <c:invertIfNegative val="0"/>
            <c:bubble3D val="0"/>
            <c:spPr>
              <a:noFill/>
              <a:ln w="19050">
                <a:solidFill>
                  <a:srgbClr val="FA7800"/>
                </a:solidFill>
              </a:ln>
            </c:spPr>
          </c:dPt>
          <c:cat>
            <c:strRef>
              <c:f>'KFI old'!$R$193:$V$193</c:f>
              <c:strCache>
                <c:ptCount val="5"/>
                <c:pt idx="0">
                  <c:v>2010</c:v>
                </c:pt>
                <c:pt idx="1">
                  <c:v>2011</c:v>
                </c:pt>
                <c:pt idx="2">
                  <c:v>2012</c:v>
                </c:pt>
                <c:pt idx="3">
                  <c:v>H1-12</c:v>
                </c:pt>
                <c:pt idx="4">
                  <c:v>H1-13</c:v>
                </c:pt>
              </c:strCache>
            </c:strRef>
          </c:cat>
          <c:val>
            <c:numRef>
              <c:f>'KFI old'!$R$195:$V$195</c:f>
              <c:numCache>
                <c:formatCode>0</c:formatCode>
                <c:ptCount val="5"/>
                <c:pt idx="0">
                  <c:v>0</c:v>
                </c:pt>
                <c:pt idx="1">
                  <c:v>0</c:v>
                </c:pt>
                <c:pt idx="2">
                  <c:v>0</c:v>
                </c:pt>
                <c:pt idx="3">
                  <c:v>0</c:v>
                </c:pt>
                <c:pt idx="4">
                  <c:v>0</c:v>
                </c:pt>
              </c:numCache>
            </c:numRef>
          </c:val>
        </c:ser>
        <c:ser>
          <c:idx val="2"/>
          <c:order val="2"/>
          <c:tx>
            <c:strRef>
              <c:f>'KFI old'!$Q$196</c:f>
              <c:strCache>
                <c:ptCount val="1"/>
              </c:strCache>
            </c:strRef>
          </c:tx>
          <c:spPr>
            <a:noFill/>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old'!$R$193:$V$193</c:f>
              <c:strCache>
                <c:ptCount val="5"/>
                <c:pt idx="0">
                  <c:v>2010</c:v>
                </c:pt>
                <c:pt idx="1">
                  <c:v>2011</c:v>
                </c:pt>
                <c:pt idx="2">
                  <c:v>2012</c:v>
                </c:pt>
                <c:pt idx="3">
                  <c:v>H1-12</c:v>
                </c:pt>
                <c:pt idx="4">
                  <c:v>H1-13</c:v>
                </c:pt>
              </c:strCache>
            </c:strRef>
          </c:cat>
          <c:val>
            <c:numRef>
              <c:f>'KFI old'!$R$196:$V$196</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overlap val="100"/>
        <c:axId val="756192968"/>
        <c:axId val="756196104"/>
      </c:barChart>
      <c:catAx>
        <c:axId val="756192968"/>
        <c:scaling>
          <c:orientation val="minMax"/>
        </c:scaling>
        <c:delete val="0"/>
        <c:axPos val="b"/>
        <c:numFmt formatCode="General" sourceLinked="1"/>
        <c:majorTickMark val="none"/>
        <c:minorTickMark val="none"/>
        <c:tickLblPos val="nextTo"/>
        <c:spPr>
          <a:ln w="31750">
            <a:solidFill>
              <a:schemeClr val="tx1"/>
            </a:solidFill>
          </a:ln>
        </c:spPr>
        <c:crossAx val="756196104"/>
        <c:crosses val="autoZero"/>
        <c:auto val="1"/>
        <c:lblAlgn val="ctr"/>
        <c:lblOffset val="0"/>
        <c:noMultiLvlLbl val="0"/>
      </c:catAx>
      <c:valAx>
        <c:axId val="756196104"/>
        <c:scaling>
          <c:orientation val="minMax"/>
          <c:max val="140"/>
          <c:min val="0"/>
        </c:scaling>
        <c:delete val="1"/>
        <c:axPos val="l"/>
        <c:numFmt formatCode="0" sourceLinked="1"/>
        <c:majorTickMark val="out"/>
        <c:minorTickMark val="none"/>
        <c:tickLblPos val="nextTo"/>
        <c:crossAx val="756192968"/>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72397334948516046"/>
        </c:manualLayout>
      </c:layout>
      <c:barChart>
        <c:barDir val="col"/>
        <c:grouping val="clustered"/>
        <c:varyColors val="0"/>
        <c:ser>
          <c:idx val="0"/>
          <c:order val="0"/>
          <c:tx>
            <c:strRef>
              <c:f>'KFI old'!$A$38</c:f>
              <c:strCache>
                <c:ptCount val="1"/>
                <c:pt idx="0">
                  <c:v>ROE</c:v>
                </c:pt>
              </c:strCache>
            </c:strRef>
          </c:tx>
          <c:spPr>
            <a:solidFill>
              <a:srgbClr val="3562A8"/>
            </a:solidFill>
            <a:ln w="15875">
              <a:solidFill>
                <a:srgbClr val="3562A8"/>
              </a:solidFill>
            </a:ln>
          </c:spPr>
          <c:invertIfNegative val="0"/>
          <c:dPt>
            <c:idx val="3"/>
            <c:invertIfNegative val="0"/>
            <c:bubble3D val="0"/>
            <c:spPr>
              <a:solidFill>
                <a:srgbClr val="5D88C2"/>
              </a:solidFill>
              <a:ln w="15875">
                <a:solidFill>
                  <a:srgbClr val="5D88C2"/>
                </a:solidFill>
              </a:ln>
            </c:spPr>
          </c:dPt>
          <c:dPt>
            <c:idx val="4"/>
            <c:invertIfNegative val="0"/>
            <c:bubble3D val="0"/>
            <c:spPr>
              <a:solidFill>
                <a:srgbClr val="FA7800"/>
              </a:solidFill>
              <a:ln w="15875">
                <a:solidFill>
                  <a:srgbClr val="FA7800"/>
                </a:solidFill>
              </a:ln>
            </c:spPr>
          </c:dPt>
          <c:dPt>
            <c:idx val="8"/>
            <c:invertIfNegative val="0"/>
            <c:bubble3D val="0"/>
            <c:spPr>
              <a:solidFill>
                <a:srgbClr val="FA7800"/>
              </a:solidFill>
              <a:ln w="15875">
                <a:solidFill>
                  <a:srgbClr val="3562A8"/>
                </a:solidFill>
              </a:ln>
            </c:spPr>
          </c:dPt>
          <c:dPt>
            <c:idx val="9"/>
            <c:invertIfNegative val="0"/>
            <c:bubble3D val="0"/>
            <c:spPr>
              <a:solidFill>
                <a:srgbClr val="FA7800"/>
              </a:solidFill>
              <a:ln w="15875">
                <a:solidFill>
                  <a:srgbClr val="3562A8"/>
                </a:solidFill>
              </a:ln>
            </c:spPr>
          </c:dPt>
          <c:dLbls>
            <c:spPr>
              <a:noFill/>
              <a:ln>
                <a:noFill/>
              </a:ln>
              <a:effectLst/>
            </c:spPr>
            <c:txPr>
              <a:bodyPr/>
              <a:lstStyle/>
              <a:p>
                <a:pPr>
                  <a:defRPr sz="10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old'!$Q$81:$U$81</c:f>
              <c:strCache>
                <c:ptCount val="5"/>
                <c:pt idx="0">
                  <c:v>2010</c:v>
                </c:pt>
                <c:pt idx="1">
                  <c:v>2011</c:v>
                </c:pt>
                <c:pt idx="2">
                  <c:v>2012</c:v>
                </c:pt>
                <c:pt idx="3">
                  <c:v>H1-12</c:v>
                </c:pt>
                <c:pt idx="4">
                  <c:v>H1-13</c:v>
                </c:pt>
              </c:strCache>
            </c:strRef>
          </c:cat>
          <c:val>
            <c:numRef>
              <c:f>'KFI old'!$Q$138:$U$138</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60"/>
        <c:axId val="756194144"/>
        <c:axId val="756197280"/>
      </c:barChart>
      <c:catAx>
        <c:axId val="756194144"/>
        <c:scaling>
          <c:orientation val="minMax"/>
        </c:scaling>
        <c:delete val="0"/>
        <c:axPos val="b"/>
        <c:numFmt formatCode="General" sourceLinked="1"/>
        <c:majorTickMark val="none"/>
        <c:minorTickMark val="none"/>
        <c:tickLblPos val="nextTo"/>
        <c:spPr>
          <a:ln w="31750">
            <a:solidFill>
              <a:schemeClr val="tx1"/>
            </a:solidFill>
          </a:ln>
        </c:spPr>
        <c:crossAx val="756197280"/>
        <c:crosses val="autoZero"/>
        <c:auto val="1"/>
        <c:lblAlgn val="ctr"/>
        <c:lblOffset val="0"/>
        <c:noMultiLvlLbl val="0"/>
      </c:catAx>
      <c:valAx>
        <c:axId val="756197280"/>
        <c:scaling>
          <c:orientation val="minMax"/>
          <c:max val="70"/>
          <c:min val="0"/>
        </c:scaling>
        <c:delete val="1"/>
        <c:axPos val="l"/>
        <c:numFmt formatCode="0.0" sourceLinked="1"/>
        <c:majorTickMark val="out"/>
        <c:minorTickMark val="none"/>
        <c:tickLblPos val="nextTo"/>
        <c:crossAx val="75619414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50"/>
        <c:axId val="756201200"/>
        <c:axId val="756196888"/>
      </c:barChart>
      <c:catAx>
        <c:axId val="756201200"/>
        <c:scaling>
          <c:orientation val="minMax"/>
        </c:scaling>
        <c:delete val="0"/>
        <c:axPos val="b"/>
        <c:numFmt formatCode="General" sourceLinked="1"/>
        <c:majorTickMark val="none"/>
        <c:minorTickMark val="none"/>
        <c:tickLblPos val="none"/>
        <c:spPr>
          <a:ln w="31750">
            <a:solidFill>
              <a:schemeClr val="tx1"/>
            </a:solidFill>
          </a:ln>
        </c:spPr>
        <c:crossAx val="756196888"/>
        <c:crosses val="autoZero"/>
        <c:auto val="1"/>
        <c:lblAlgn val="ctr"/>
        <c:lblOffset val="0"/>
        <c:noMultiLvlLbl val="0"/>
      </c:catAx>
      <c:valAx>
        <c:axId val="756196888"/>
        <c:scaling>
          <c:orientation val="minMax"/>
          <c:max val="100"/>
          <c:min val="0"/>
        </c:scaling>
        <c:delete val="1"/>
        <c:axPos val="l"/>
        <c:numFmt formatCode="0.0" sourceLinked="1"/>
        <c:majorTickMark val="out"/>
        <c:minorTickMark val="none"/>
        <c:tickLblPos val="nextTo"/>
        <c:crossAx val="7562012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old'!$A$52</c:f>
              <c:strCache>
                <c:ptCount val="1"/>
                <c:pt idx="0">
                  <c:v>Net interest margin</c:v>
                </c:pt>
              </c:strCache>
            </c:strRef>
          </c:tx>
          <c:spPr>
            <a:solidFill>
              <a:srgbClr val="3562A8">
                <a:alpha val="5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old'!$C$4:$L$4</c:f>
              <c:strCache>
                <c:ptCount val="10"/>
                <c:pt idx="0">
                  <c:v>Q4 10</c:v>
                </c:pt>
                <c:pt idx="1">
                  <c:v>Q1 11</c:v>
                </c:pt>
                <c:pt idx="2">
                  <c:v>Q2 11</c:v>
                </c:pt>
                <c:pt idx="3">
                  <c:v>Q3 11</c:v>
                </c:pt>
                <c:pt idx="4">
                  <c:v>Q4 11</c:v>
                </c:pt>
                <c:pt idx="5">
                  <c:v>Q1 12</c:v>
                </c:pt>
                <c:pt idx="6">
                  <c:v>Q2 12</c:v>
                </c:pt>
                <c:pt idx="7">
                  <c:v>Q3 12</c:v>
                </c:pt>
                <c:pt idx="8">
                  <c:v>Q4 12</c:v>
                </c:pt>
                <c:pt idx="9">
                  <c:v>Q1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756196496"/>
        <c:axId val="756193360"/>
      </c:barChart>
      <c:catAx>
        <c:axId val="756196496"/>
        <c:scaling>
          <c:orientation val="minMax"/>
        </c:scaling>
        <c:delete val="0"/>
        <c:axPos val="b"/>
        <c:numFmt formatCode="General" sourceLinked="1"/>
        <c:majorTickMark val="none"/>
        <c:minorTickMark val="none"/>
        <c:tickLblPos val="none"/>
        <c:spPr>
          <a:ln w="31750">
            <a:solidFill>
              <a:schemeClr val="tx1"/>
            </a:solidFill>
          </a:ln>
        </c:spPr>
        <c:crossAx val="756193360"/>
        <c:crosses val="autoZero"/>
        <c:auto val="1"/>
        <c:lblAlgn val="ctr"/>
        <c:lblOffset val="0"/>
        <c:noMultiLvlLbl val="0"/>
      </c:catAx>
      <c:valAx>
        <c:axId val="756193360"/>
        <c:scaling>
          <c:orientation val="minMax"/>
          <c:max val="10"/>
          <c:min val="0"/>
        </c:scaling>
        <c:delete val="1"/>
        <c:axPos val="l"/>
        <c:numFmt formatCode="0.0" sourceLinked="1"/>
        <c:majorTickMark val="out"/>
        <c:minorTickMark val="none"/>
        <c:tickLblPos val="nextTo"/>
        <c:crossAx val="756196496"/>
        <c:crosses val="autoZero"/>
        <c:crossBetween val="between"/>
        <c:majorUnit val="1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8449294532627862"/>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old'!$F$194:$N$194</c:f>
              <c:numCache>
                <c:formatCode>0</c:formatCode>
                <c:ptCount val="9"/>
                <c:pt idx="0">
                  <c:v>0</c:v>
                </c:pt>
                <c:pt idx="1">
                  <c:v>0</c:v>
                </c:pt>
                <c:pt idx="2">
                  <c:v>0</c:v>
                </c:pt>
                <c:pt idx="3">
                  <c:v>0</c:v>
                </c:pt>
                <c:pt idx="4">
                  <c:v>0</c:v>
                </c:pt>
                <c:pt idx="5">
                  <c:v>0</c:v>
                </c:pt>
                <c:pt idx="6">
                  <c:v>0</c:v>
                </c:pt>
                <c:pt idx="7">
                  <c:v>0</c:v>
                </c:pt>
                <c:pt idx="8">
                  <c:v>0</c:v>
                </c:pt>
              </c:numCache>
            </c:numRef>
          </c:val>
        </c:ser>
        <c:ser>
          <c:idx val="1"/>
          <c:order val="1"/>
          <c:tx>
            <c:strRef>
              <c:f>'KFI old'!$E$195</c:f>
              <c:strCache>
                <c:ptCount val="1"/>
                <c:pt idx="0">
                  <c:v>#REF!</c:v>
                </c:pt>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old'!$F$195:$N$195</c:f>
              <c:numCache>
                <c:formatCode>0</c:formatCode>
                <c:ptCount val="9"/>
                <c:pt idx="0">
                  <c:v>0</c:v>
                </c:pt>
                <c:pt idx="1">
                  <c:v>0</c:v>
                </c:pt>
                <c:pt idx="2">
                  <c:v>0</c:v>
                </c:pt>
                <c:pt idx="3">
                  <c:v>0</c:v>
                </c:pt>
                <c:pt idx="4">
                  <c:v>0</c:v>
                </c:pt>
                <c:pt idx="5">
                  <c:v>0</c:v>
                </c:pt>
                <c:pt idx="6">
                  <c:v>0</c:v>
                </c:pt>
                <c:pt idx="7">
                  <c:v>0</c:v>
                </c:pt>
                <c:pt idx="8">
                  <c:v>0</c:v>
                </c:pt>
              </c:numCache>
            </c:numRef>
          </c:val>
        </c:ser>
        <c:ser>
          <c:idx val="2"/>
          <c:order val="2"/>
          <c:tx>
            <c:strRef>
              <c:f>'KFI old'!$A$196</c:f>
              <c:strCache>
                <c:ptCount val="1"/>
                <c:pt idx="0">
                  <c:v>Loans-to-deposits ratio (adjusted)</c:v>
                </c:pt>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old'!$F$196:$N$196</c:f>
              <c:numCache>
                <c:formatCode>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overlap val="100"/>
        <c:axId val="756200416"/>
        <c:axId val="756195712"/>
      </c:barChart>
      <c:lineChart>
        <c:grouping val="standard"/>
        <c:varyColors val="0"/>
        <c:ser>
          <c:idx val="3"/>
          <c:order val="3"/>
          <c:spPr>
            <a:ln w="25400" cmpd="sng">
              <a:solidFill>
                <a:srgbClr val="FF0000"/>
              </a:solidFill>
              <a:prstDash val="sysDash"/>
            </a:ln>
          </c:spPr>
          <c:marker>
            <c:symbol val="none"/>
          </c:marker>
          <c:cat>
            <c:strRef>
              <c:f>'KFI old'!$F$193:$N$193</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old'!$F$197:$N$197</c:f>
              <c:numCache>
                <c:formatCode>0</c:formatCode>
                <c:ptCount val="9"/>
                <c:pt idx="0">
                  <c:v>130</c:v>
                </c:pt>
                <c:pt idx="1">
                  <c:v>130</c:v>
                </c:pt>
                <c:pt idx="2">
                  <c:v>130</c:v>
                </c:pt>
                <c:pt idx="3">
                  <c:v>130</c:v>
                </c:pt>
                <c:pt idx="4">
                  <c:v>130</c:v>
                </c:pt>
                <c:pt idx="5">
                  <c:v>130</c:v>
                </c:pt>
                <c:pt idx="6">
                  <c:v>130</c:v>
                </c:pt>
                <c:pt idx="7">
                  <c:v>130</c:v>
                </c:pt>
                <c:pt idx="8">
                  <c:v>130</c:v>
                </c:pt>
              </c:numCache>
            </c:numRef>
          </c:val>
          <c:smooth val="0"/>
        </c:ser>
        <c:dLbls>
          <c:showLegendKey val="0"/>
          <c:showVal val="0"/>
          <c:showCatName val="0"/>
          <c:showSerName val="0"/>
          <c:showPercent val="0"/>
          <c:showBubbleSize val="0"/>
        </c:dLbls>
        <c:marker val="1"/>
        <c:smooth val="0"/>
        <c:axId val="756197672"/>
        <c:axId val="756204728"/>
      </c:lineChart>
      <c:catAx>
        <c:axId val="756200416"/>
        <c:scaling>
          <c:orientation val="minMax"/>
        </c:scaling>
        <c:delete val="0"/>
        <c:axPos val="b"/>
        <c:numFmt formatCode="General" sourceLinked="1"/>
        <c:majorTickMark val="none"/>
        <c:minorTickMark val="none"/>
        <c:tickLblPos val="none"/>
        <c:spPr>
          <a:ln w="31750">
            <a:solidFill>
              <a:schemeClr val="tx1"/>
            </a:solidFill>
          </a:ln>
        </c:spPr>
        <c:crossAx val="756195712"/>
        <c:crosses val="autoZero"/>
        <c:auto val="1"/>
        <c:lblAlgn val="ctr"/>
        <c:lblOffset val="0"/>
        <c:noMultiLvlLbl val="0"/>
      </c:catAx>
      <c:valAx>
        <c:axId val="756195712"/>
        <c:scaling>
          <c:orientation val="minMax"/>
          <c:max val="140"/>
          <c:min val="0"/>
        </c:scaling>
        <c:delete val="1"/>
        <c:axPos val="l"/>
        <c:numFmt formatCode="0" sourceLinked="1"/>
        <c:majorTickMark val="out"/>
        <c:minorTickMark val="none"/>
        <c:tickLblPos val="nextTo"/>
        <c:crossAx val="756200416"/>
        <c:crosses val="autoZero"/>
        <c:crossBetween val="between"/>
        <c:majorUnit val="20"/>
      </c:valAx>
      <c:valAx>
        <c:axId val="756204728"/>
        <c:scaling>
          <c:orientation val="minMax"/>
          <c:max val="140"/>
          <c:min val="0"/>
        </c:scaling>
        <c:delete val="0"/>
        <c:axPos val="r"/>
        <c:numFmt formatCode="0" sourceLinked="1"/>
        <c:majorTickMark val="none"/>
        <c:minorTickMark val="none"/>
        <c:tickLblPos val="none"/>
        <c:spPr>
          <a:ln>
            <a:noFill/>
          </a:ln>
        </c:spPr>
        <c:crossAx val="756197672"/>
        <c:crosses val="max"/>
        <c:crossBetween val="between"/>
      </c:valAx>
      <c:catAx>
        <c:axId val="756197672"/>
        <c:scaling>
          <c:orientation val="minMax"/>
        </c:scaling>
        <c:delete val="1"/>
        <c:axPos val="b"/>
        <c:numFmt formatCode="General" sourceLinked="1"/>
        <c:majorTickMark val="out"/>
        <c:minorTickMark val="none"/>
        <c:tickLblPos val="nextTo"/>
        <c:crossAx val="756204728"/>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756203160"/>
        <c:axId val="756202768"/>
      </c:barChart>
      <c:catAx>
        <c:axId val="756203160"/>
        <c:scaling>
          <c:orientation val="minMax"/>
        </c:scaling>
        <c:delete val="0"/>
        <c:axPos val="b"/>
        <c:numFmt formatCode="General" sourceLinked="1"/>
        <c:majorTickMark val="none"/>
        <c:minorTickMark val="none"/>
        <c:tickLblPos val="none"/>
        <c:spPr>
          <a:ln w="31750">
            <a:solidFill>
              <a:schemeClr val="tx1"/>
            </a:solidFill>
          </a:ln>
        </c:spPr>
        <c:crossAx val="756202768"/>
        <c:crosses val="autoZero"/>
        <c:auto val="1"/>
        <c:lblAlgn val="ctr"/>
        <c:lblOffset val="0"/>
        <c:noMultiLvlLbl val="0"/>
      </c:catAx>
      <c:valAx>
        <c:axId val="756202768"/>
        <c:scaling>
          <c:orientation val="minMax"/>
          <c:max val="100"/>
          <c:min val="0"/>
        </c:scaling>
        <c:delete val="1"/>
        <c:axPos val="l"/>
        <c:numFmt formatCode="0.0" sourceLinked="1"/>
        <c:majorTickMark val="out"/>
        <c:minorTickMark val="none"/>
        <c:tickLblPos val="nextTo"/>
        <c:crossAx val="75620316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old'!$A$38</c:f>
              <c:strCache>
                <c:ptCount val="1"/>
                <c:pt idx="0">
                  <c:v>ROE</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old'!$E$37:$N$37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old'!$E$38:$N$38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756199240"/>
        <c:axId val="756194928"/>
      </c:barChart>
      <c:catAx>
        <c:axId val="756199240"/>
        <c:scaling>
          <c:orientation val="minMax"/>
        </c:scaling>
        <c:delete val="0"/>
        <c:axPos val="b"/>
        <c:numFmt formatCode="General" sourceLinked="1"/>
        <c:majorTickMark val="none"/>
        <c:minorTickMark val="none"/>
        <c:tickLblPos val="none"/>
        <c:spPr>
          <a:ln w="31750">
            <a:solidFill>
              <a:schemeClr val="tx1"/>
            </a:solidFill>
          </a:ln>
        </c:spPr>
        <c:crossAx val="756194928"/>
        <c:crosses val="autoZero"/>
        <c:auto val="1"/>
        <c:lblAlgn val="ctr"/>
        <c:lblOffset val="0"/>
        <c:noMultiLvlLbl val="0"/>
      </c:catAx>
      <c:valAx>
        <c:axId val="756194928"/>
        <c:scaling>
          <c:orientation val="minMax"/>
          <c:max val="30"/>
          <c:min val="-15"/>
        </c:scaling>
        <c:delete val="0"/>
        <c:axPos val="l"/>
        <c:numFmt formatCode="0.0" sourceLinked="1"/>
        <c:majorTickMark val="none"/>
        <c:minorTickMark val="none"/>
        <c:tickLblPos val="none"/>
        <c:spPr>
          <a:ln>
            <a:noFill/>
          </a:ln>
        </c:spPr>
        <c:crossAx val="756199240"/>
        <c:crosses val="autoZero"/>
        <c:crossBetween val="between"/>
        <c:majorUnit val="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old'!$A$52</c:f>
              <c:strCache>
                <c:ptCount val="1"/>
                <c:pt idx="0">
                  <c:v>Net interest margin</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old'!$E$51:$N$51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old'!$E$52:$N$52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1"/>
          <c:showCatName val="0"/>
          <c:showSerName val="0"/>
          <c:showPercent val="0"/>
          <c:showBubbleSize val="0"/>
        </c:dLbls>
        <c:gapWidth val="40"/>
        <c:axId val="756198064"/>
        <c:axId val="756198456"/>
      </c:barChart>
      <c:catAx>
        <c:axId val="756198064"/>
        <c:scaling>
          <c:orientation val="minMax"/>
        </c:scaling>
        <c:delete val="0"/>
        <c:axPos val="b"/>
        <c:numFmt formatCode="General" sourceLinked="1"/>
        <c:majorTickMark val="none"/>
        <c:minorTickMark val="none"/>
        <c:tickLblPos val="none"/>
        <c:spPr>
          <a:ln w="31750">
            <a:solidFill>
              <a:schemeClr val="tx1"/>
            </a:solidFill>
          </a:ln>
        </c:spPr>
        <c:crossAx val="756198456"/>
        <c:crosses val="autoZero"/>
        <c:auto val="1"/>
        <c:lblAlgn val="ctr"/>
        <c:lblOffset val="0"/>
        <c:noMultiLvlLbl val="0"/>
      </c:catAx>
      <c:valAx>
        <c:axId val="756198456"/>
        <c:scaling>
          <c:orientation val="minMax"/>
          <c:max val="25"/>
          <c:min val="0"/>
        </c:scaling>
        <c:delete val="0"/>
        <c:axPos val="l"/>
        <c:numFmt formatCode="0.0" sourceLinked="1"/>
        <c:majorTickMark val="none"/>
        <c:minorTickMark val="none"/>
        <c:tickLblPos val="none"/>
        <c:spPr>
          <a:ln>
            <a:noFill/>
          </a:ln>
        </c:spPr>
        <c:crossAx val="75619806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old'!$E$66:$N$66</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old'!$E$67:$N$67</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756201984"/>
        <c:axId val="756198848"/>
      </c:barChart>
      <c:catAx>
        <c:axId val="756201984"/>
        <c:scaling>
          <c:orientation val="minMax"/>
        </c:scaling>
        <c:delete val="0"/>
        <c:axPos val="b"/>
        <c:numFmt formatCode="General" sourceLinked="1"/>
        <c:majorTickMark val="none"/>
        <c:minorTickMark val="none"/>
        <c:tickLblPos val="none"/>
        <c:spPr>
          <a:ln w="31750">
            <a:solidFill>
              <a:schemeClr val="tx1"/>
            </a:solidFill>
          </a:ln>
        </c:spPr>
        <c:crossAx val="756198848"/>
        <c:crosses val="autoZero"/>
        <c:auto val="1"/>
        <c:lblAlgn val="ctr"/>
        <c:lblOffset val="0"/>
        <c:noMultiLvlLbl val="0"/>
      </c:catAx>
      <c:valAx>
        <c:axId val="756198848"/>
        <c:scaling>
          <c:orientation val="minMax"/>
          <c:max val="50"/>
          <c:min val="0"/>
        </c:scaling>
        <c:delete val="1"/>
        <c:axPos val="l"/>
        <c:numFmt formatCode="0.0" sourceLinked="1"/>
        <c:majorTickMark val="out"/>
        <c:minorTickMark val="none"/>
        <c:tickLblPos val="nextTo"/>
        <c:crossAx val="75620198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old'!$A$67</c:f>
              <c:strCache>
                <c:ptCount val="1"/>
                <c:pt idx="0">
                  <c:v>CAD ratio</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old'!$F$67:$N$67</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7864840"/>
        <c:axId val="557861704"/>
      </c:barChart>
      <c:lineChart>
        <c:grouping val="standard"/>
        <c:varyColors val="0"/>
        <c:ser>
          <c:idx val="1"/>
          <c:order val="1"/>
          <c:tx>
            <c:strRef>
              <c:f>'KFI old'!$A$68</c:f>
              <c:strCache>
                <c:ptCount val="1"/>
                <c:pt idx="0">
                  <c:v>Tier I</c:v>
                </c:pt>
              </c:strCache>
            </c:strRef>
          </c:tx>
          <c:spPr>
            <a:ln w="25400" cmpd="sng">
              <a:solidFill>
                <a:srgbClr val="FF0000"/>
              </a:solidFill>
              <a:prstDash val="sysDash"/>
            </a:ln>
          </c:spPr>
          <c:marker>
            <c:symbol val="none"/>
          </c:marker>
          <c:cat>
            <c:strRef>
              <c:f>'KFI old'!$F$66:$N$66</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old'!$F$68:$N$68</c:f>
              <c:numCache>
                <c:formatCode>0.0</c:formatCode>
                <c:ptCount val="9"/>
                <c:pt idx="0">
                  <c:v>13</c:v>
                </c:pt>
                <c:pt idx="1">
                  <c:v>13</c:v>
                </c:pt>
                <c:pt idx="2">
                  <c:v>13</c:v>
                </c:pt>
                <c:pt idx="3">
                  <c:v>13</c:v>
                </c:pt>
                <c:pt idx="4">
                  <c:v>13</c:v>
                </c:pt>
                <c:pt idx="5">
                  <c:v>13</c:v>
                </c:pt>
                <c:pt idx="6">
                  <c:v>13</c:v>
                </c:pt>
                <c:pt idx="7">
                  <c:v>13</c:v>
                </c:pt>
                <c:pt idx="8">
                  <c:v>13</c:v>
                </c:pt>
              </c:numCache>
            </c:numRef>
          </c:val>
          <c:smooth val="0"/>
        </c:ser>
        <c:dLbls>
          <c:showLegendKey val="0"/>
          <c:showVal val="0"/>
          <c:showCatName val="0"/>
          <c:showSerName val="0"/>
          <c:showPercent val="0"/>
          <c:showBubbleSize val="0"/>
        </c:dLbls>
        <c:marker val="1"/>
        <c:smooth val="0"/>
        <c:axId val="557865232"/>
        <c:axId val="557867584"/>
      </c:lineChart>
      <c:catAx>
        <c:axId val="557864840"/>
        <c:scaling>
          <c:orientation val="minMax"/>
        </c:scaling>
        <c:delete val="0"/>
        <c:axPos val="b"/>
        <c:numFmt formatCode="General" sourceLinked="1"/>
        <c:majorTickMark val="none"/>
        <c:minorTickMark val="none"/>
        <c:tickLblPos val="none"/>
        <c:spPr>
          <a:ln w="31750">
            <a:solidFill>
              <a:schemeClr val="tx1"/>
            </a:solidFill>
          </a:ln>
        </c:spPr>
        <c:crossAx val="557861704"/>
        <c:crosses val="autoZero"/>
        <c:auto val="1"/>
        <c:lblAlgn val="ctr"/>
        <c:lblOffset val="0"/>
        <c:noMultiLvlLbl val="0"/>
      </c:catAx>
      <c:valAx>
        <c:axId val="557861704"/>
        <c:scaling>
          <c:orientation val="minMax"/>
          <c:max val="50"/>
          <c:min val="0"/>
        </c:scaling>
        <c:delete val="1"/>
        <c:axPos val="l"/>
        <c:numFmt formatCode="0.0" sourceLinked="1"/>
        <c:majorTickMark val="out"/>
        <c:minorTickMark val="none"/>
        <c:tickLblPos val="nextTo"/>
        <c:crossAx val="557864840"/>
        <c:crosses val="autoZero"/>
        <c:crossBetween val="between"/>
        <c:majorUnit val="15"/>
      </c:valAx>
      <c:valAx>
        <c:axId val="557867584"/>
        <c:scaling>
          <c:orientation val="minMax"/>
        </c:scaling>
        <c:delete val="0"/>
        <c:axPos val="r"/>
        <c:numFmt formatCode="0.0" sourceLinked="1"/>
        <c:majorTickMark val="out"/>
        <c:minorTickMark val="none"/>
        <c:tickLblPos val="none"/>
        <c:spPr>
          <a:ln>
            <a:noFill/>
          </a:ln>
        </c:spPr>
        <c:crossAx val="557865232"/>
        <c:crosses val="max"/>
        <c:crossBetween val="between"/>
      </c:valAx>
      <c:catAx>
        <c:axId val="557865232"/>
        <c:scaling>
          <c:orientation val="minMax"/>
        </c:scaling>
        <c:delete val="1"/>
        <c:axPos val="b"/>
        <c:numFmt formatCode="General" sourceLinked="1"/>
        <c:majorTickMark val="out"/>
        <c:minorTickMark val="none"/>
        <c:tickLblPos val="nextTo"/>
        <c:crossAx val="557867584"/>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old'!$E$137:$N$137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old'!$E$138:$N$138</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axId val="756200024"/>
        <c:axId val="756206296"/>
      </c:barChart>
      <c:catAx>
        <c:axId val="756200024"/>
        <c:scaling>
          <c:orientation val="minMax"/>
        </c:scaling>
        <c:delete val="0"/>
        <c:axPos val="b"/>
        <c:numFmt formatCode="General" sourceLinked="1"/>
        <c:majorTickMark val="none"/>
        <c:minorTickMark val="none"/>
        <c:tickLblPos val="none"/>
        <c:spPr>
          <a:ln w="31750">
            <a:solidFill>
              <a:schemeClr val="tx1"/>
            </a:solidFill>
          </a:ln>
        </c:spPr>
        <c:crossAx val="756206296"/>
        <c:crosses val="autoZero"/>
        <c:auto val="1"/>
        <c:lblAlgn val="ctr"/>
        <c:lblOffset val="0"/>
        <c:noMultiLvlLbl val="0"/>
      </c:catAx>
      <c:valAx>
        <c:axId val="756206296"/>
        <c:scaling>
          <c:orientation val="minMax"/>
          <c:max val="100"/>
          <c:min val="0"/>
        </c:scaling>
        <c:delete val="1"/>
        <c:axPos val="l"/>
        <c:numFmt formatCode="0.0" sourceLinked="1"/>
        <c:majorTickMark val="out"/>
        <c:minorTickMark val="none"/>
        <c:tickLblPos val="nextTo"/>
        <c:crossAx val="7562000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0944343495524596"/>
        </c:manualLayout>
      </c:layout>
      <c:barChart>
        <c:barDir val="col"/>
        <c:grouping val="stacked"/>
        <c:varyColors val="0"/>
        <c:ser>
          <c:idx val="0"/>
          <c:order val="0"/>
          <c:tx>
            <c:strRef>
              <c:f>'KFI old'!$A$194</c:f>
              <c:strCache>
                <c:ptCount val="1"/>
              </c:strCache>
            </c:strRef>
          </c:tx>
          <c:spPr>
            <a:solidFill>
              <a:srgbClr val="3562A8"/>
            </a:solidFill>
            <a:ln w="19050">
              <a:solidFill>
                <a:srgbClr val="3562A8"/>
              </a:solidFill>
            </a:ln>
          </c:spPr>
          <c:invertIfNegative val="0"/>
          <c:dPt>
            <c:idx val="1"/>
            <c:invertIfNegative val="0"/>
            <c:bubble3D val="0"/>
            <c:spPr>
              <a:solidFill>
                <a:srgbClr val="87A4D4"/>
              </a:solidFill>
              <a:ln w="19050">
                <a:solidFill>
                  <a:srgbClr val="87A4D4"/>
                </a:solidFill>
              </a:ln>
            </c:spPr>
          </c:dPt>
          <c:dPt>
            <c:idx val="2"/>
            <c:invertIfNegative val="0"/>
            <c:bubble3D val="0"/>
            <c:spPr>
              <a:solidFill>
                <a:srgbClr val="87A4D4"/>
              </a:solidFill>
              <a:ln w="19050">
                <a:solidFill>
                  <a:srgbClr val="87A4D4"/>
                </a:solidFill>
              </a:ln>
            </c:spPr>
          </c:dPt>
          <c:dPt>
            <c:idx val="3"/>
            <c:invertIfNegative val="0"/>
            <c:bubble3D val="0"/>
            <c:spPr>
              <a:solidFill>
                <a:srgbClr val="87A4D4"/>
              </a:solidFill>
              <a:ln w="19050">
                <a:solidFill>
                  <a:srgbClr val="87A4D4"/>
                </a:solidFill>
              </a:ln>
            </c:spPr>
          </c:dPt>
          <c:dPt>
            <c:idx val="4"/>
            <c:invertIfNegative val="0"/>
            <c:bubble3D val="0"/>
          </c:dPt>
          <c:dPt>
            <c:idx val="5"/>
            <c:invertIfNegative val="0"/>
            <c:bubble3D val="0"/>
            <c:spPr>
              <a:solidFill>
                <a:srgbClr val="87A4D4"/>
              </a:solidFill>
              <a:ln w="19050">
                <a:solidFill>
                  <a:srgbClr val="87A4D4"/>
                </a:solidFill>
              </a:ln>
            </c:spPr>
          </c:dPt>
          <c:dPt>
            <c:idx val="6"/>
            <c:invertIfNegative val="0"/>
            <c:bubble3D val="0"/>
            <c:spPr>
              <a:solidFill>
                <a:srgbClr val="87A4D4"/>
              </a:solidFill>
              <a:ln w="19050">
                <a:solidFill>
                  <a:srgbClr val="87A4D4"/>
                </a:solidFill>
              </a:ln>
            </c:spPr>
          </c:dPt>
          <c:dPt>
            <c:idx val="7"/>
            <c:invertIfNegative val="0"/>
            <c:bubble3D val="0"/>
            <c:spPr>
              <a:solidFill>
                <a:srgbClr val="87A4D4"/>
              </a:solidFill>
              <a:ln w="19050">
                <a:solidFill>
                  <a:srgbClr val="87A4D4"/>
                </a:solidFill>
              </a:ln>
            </c:spPr>
          </c:dPt>
          <c:dPt>
            <c:idx val="8"/>
            <c:invertIfNegative val="0"/>
            <c:bubble3D val="0"/>
            <c:spPr>
              <a:solidFill>
                <a:srgbClr val="FA7800"/>
              </a:solidFill>
              <a:ln w="19050">
                <a:solidFill>
                  <a:srgbClr val="FA7800"/>
                </a:solidFill>
              </a:ln>
            </c:spPr>
          </c:dPt>
          <c:dPt>
            <c:idx val="9"/>
            <c:invertIfNegative val="0"/>
            <c:bubble3D val="0"/>
            <c:spPr>
              <a:solidFill>
                <a:srgbClr val="FA7800"/>
              </a:solidFill>
              <a:ln w="19050">
                <a:solidFill>
                  <a:srgbClr val="3562A8"/>
                </a:solidFill>
              </a:ln>
            </c:spPr>
          </c:dPt>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latin typeface="+mn-lt"/>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old'!$E$194:$N$194</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'KFI old'!$Q$195</c:f>
              <c:strCache>
                <c:ptCount val="1"/>
              </c:strCache>
            </c:strRef>
          </c:tx>
          <c:spPr>
            <a:noFill/>
            <a:ln w="19050">
              <a:solidFill>
                <a:srgbClr val="3562A8"/>
              </a:solidFill>
            </a:ln>
          </c:spPr>
          <c:invertIfNegative val="0"/>
          <c:dPt>
            <c:idx val="2"/>
            <c:invertIfNegative val="0"/>
            <c:bubble3D val="0"/>
            <c:spPr>
              <a:noFill/>
              <a:ln w="19050">
                <a:solidFill>
                  <a:srgbClr val="87A4D4"/>
                </a:solidFill>
              </a:ln>
            </c:spPr>
          </c:dPt>
          <c:dPt>
            <c:idx val="3"/>
            <c:invertIfNegative val="0"/>
            <c:bubble3D val="0"/>
            <c:spPr>
              <a:noFill/>
              <a:ln w="19050">
                <a:solidFill>
                  <a:srgbClr val="87A4D4"/>
                </a:solidFill>
              </a:ln>
            </c:spPr>
          </c:dPt>
          <c:dPt>
            <c:idx val="4"/>
            <c:invertIfNegative val="0"/>
            <c:bubble3D val="0"/>
          </c:dPt>
          <c:dPt>
            <c:idx val="5"/>
            <c:invertIfNegative val="0"/>
            <c:bubble3D val="0"/>
            <c:spPr>
              <a:noFill/>
              <a:ln w="19050">
                <a:solidFill>
                  <a:srgbClr val="87A4D4"/>
                </a:solidFill>
              </a:ln>
            </c:spPr>
          </c:dPt>
          <c:dPt>
            <c:idx val="6"/>
            <c:invertIfNegative val="0"/>
            <c:bubble3D val="0"/>
            <c:spPr>
              <a:noFill/>
              <a:ln w="19050">
                <a:solidFill>
                  <a:srgbClr val="87A4D4"/>
                </a:solidFill>
              </a:ln>
            </c:spPr>
          </c:dPt>
          <c:dPt>
            <c:idx val="7"/>
            <c:invertIfNegative val="0"/>
            <c:bubble3D val="0"/>
            <c:spPr>
              <a:noFill/>
              <a:ln w="19050">
                <a:solidFill>
                  <a:srgbClr val="87A4D4"/>
                </a:solidFill>
              </a:ln>
            </c:spPr>
          </c:dPt>
          <c:dPt>
            <c:idx val="8"/>
            <c:invertIfNegative val="0"/>
            <c:bubble3D val="0"/>
            <c:spPr>
              <a:noFill/>
              <a:ln w="19050">
                <a:solidFill>
                  <a:srgbClr val="FA7800"/>
                </a:solidFill>
              </a:ln>
            </c:spPr>
          </c:dPt>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old'!$E$195:$N$195</c:f>
              <c:numCache>
                <c:formatCode>0</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'KFI old'!$Q$196</c:f>
              <c:strCache>
                <c:ptCount val="1"/>
              </c:strCache>
            </c:strRef>
          </c:tx>
          <c:spPr>
            <a:noFill/>
          </c:spPr>
          <c:invertIfNegative val="0"/>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old'!$E$193:$N$193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old'!$E$196:$N$196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40"/>
        <c:overlap val="100"/>
        <c:axId val="756207864"/>
        <c:axId val="756208256"/>
      </c:barChart>
      <c:catAx>
        <c:axId val="756207864"/>
        <c:scaling>
          <c:orientation val="minMax"/>
        </c:scaling>
        <c:delete val="0"/>
        <c:axPos val="b"/>
        <c:numFmt formatCode="General" sourceLinked="1"/>
        <c:majorTickMark val="none"/>
        <c:minorTickMark val="none"/>
        <c:tickLblPos val="none"/>
        <c:spPr>
          <a:ln w="31750">
            <a:solidFill>
              <a:schemeClr val="tx1"/>
            </a:solidFill>
          </a:ln>
        </c:spPr>
        <c:crossAx val="756208256"/>
        <c:crosses val="autoZero"/>
        <c:auto val="1"/>
        <c:lblAlgn val="ctr"/>
        <c:lblOffset val="0"/>
        <c:noMultiLvlLbl val="0"/>
      </c:catAx>
      <c:valAx>
        <c:axId val="756208256"/>
        <c:scaling>
          <c:orientation val="minMax"/>
          <c:max val="140"/>
          <c:min val="0"/>
        </c:scaling>
        <c:delete val="1"/>
        <c:axPos val="l"/>
        <c:numFmt formatCode="0" sourceLinked="1"/>
        <c:majorTickMark val="out"/>
        <c:minorTickMark val="none"/>
        <c:tickLblPos val="nextTo"/>
        <c:crossAx val="756207864"/>
        <c:crosses val="autoZero"/>
        <c:crossBetween val="between"/>
        <c:majorUnit val="20"/>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343511370901375E-2"/>
          <c:y val="3.2171880154324969E-2"/>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sz="850" baseline="0"/>
                      <a:t>53.0</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sz="850" baseline="0"/>
                      <a:t>51.8</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sz="850" baseline="0"/>
                      <a:t>53.3</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sz="850" baseline="0"/>
                      <a:t>53.1</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sz="850" baseline="0"/>
                      <a:t>50.9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sz="850" baseline="0"/>
                      <a:t>45.6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sz="850" baseline="0"/>
                      <a:t>49.9</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sz="850" baseline="0"/>
                      <a:t>72.6</a:t>
                    </a:r>
                    <a:endParaRPr lang="en-US"/>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sz="850" baseline="0"/>
                      <a:t>54.4</a:t>
                    </a:r>
                    <a:endParaRPr lang="en-US"/>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old'!$E$81:$N$81</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old'!$E$82:$N$82</c:f>
              <c:numCache>
                <c:formatCode>0.0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50"/>
        <c:axId val="756209040"/>
        <c:axId val="756210216"/>
      </c:barChart>
      <c:dateAx>
        <c:axId val="756209040"/>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756210216"/>
        <c:crosses val="autoZero"/>
        <c:auto val="0"/>
        <c:lblOffset val="0"/>
        <c:baseTimeUnit val="days"/>
      </c:dateAx>
      <c:valAx>
        <c:axId val="756210216"/>
        <c:scaling>
          <c:orientation val="minMax"/>
          <c:max val="100"/>
          <c:min val="0"/>
        </c:scaling>
        <c:delete val="1"/>
        <c:axPos val="l"/>
        <c:numFmt formatCode="0.0" sourceLinked="1"/>
        <c:majorTickMark val="out"/>
        <c:minorTickMark val="none"/>
        <c:tickLblPos val="nextTo"/>
        <c:crossAx val="75620904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old'!$A$238</c:f>
              <c:strCache>
                <c:ptCount val="1"/>
                <c:pt idx="0">
                  <c:v>Rekstrartekjur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tx>
                <c:rich>
                  <a:bodyPr/>
                  <a:lstStyle/>
                  <a:p>
                    <a:r>
                      <a:rPr lang="en-US"/>
                      <a:t>9.5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2"/>
              <c:tx>
                <c:rich>
                  <a:bodyPr/>
                  <a:lstStyle/>
                  <a:p>
                    <a:r>
                      <a:rPr lang="en-US"/>
                      <a:t>-0.7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3"/>
              <c:tx>
                <c:rich>
                  <a:bodyPr/>
                  <a:lstStyle/>
                  <a:p>
                    <a:r>
                      <a:rPr lang="en-US"/>
                      <a:t>10.9</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4"/>
              <c:tx>
                <c:rich>
                  <a:bodyPr/>
                  <a:lstStyle/>
                  <a:p>
                    <a:r>
                      <a:rPr lang="en-US"/>
                      <a:t>14.1</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5"/>
              <c:tx>
                <c:rich>
                  <a:bodyPr/>
                  <a:lstStyle/>
                  <a:p>
                    <a:r>
                      <a:rPr lang="en-US"/>
                      <a:t>9.4</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6"/>
              <c:tx>
                <c:rich>
                  <a:bodyPr/>
                  <a:lstStyle/>
                  <a:p>
                    <a:r>
                      <a:rPr lang="en-US"/>
                      <a:t>10.5</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7"/>
              <c:tx>
                <c:rich>
                  <a:bodyPr/>
                  <a:lstStyle/>
                  <a:p>
                    <a:r>
                      <a:rPr lang="en-US"/>
                      <a:t>8.7</a:t>
                    </a:r>
                  </a:p>
                </c:rich>
              </c:tx>
              <c:showLegendKey val="0"/>
              <c:showVal val="1"/>
              <c:showCatName val="0"/>
              <c:showSerName val="0"/>
              <c:showPercent val="0"/>
              <c:showBubbleSize val="0"/>
              <c:separator>, </c:separator>
              <c:extLst>
                <c:ext xmlns:c15="http://schemas.microsoft.com/office/drawing/2012/chart" uri="{CE6537A1-D6FC-4f65-9D91-7224C49458BB}"/>
              </c:extLst>
            </c:dLbl>
            <c:dLbl>
              <c:idx val="8"/>
              <c:tx>
                <c:rich>
                  <a:bodyPr/>
                  <a:lstStyle/>
                  <a:p>
                    <a:r>
                      <a:rPr lang="en-US"/>
                      <a:t>12.1</a:t>
                    </a:r>
                  </a:p>
                </c:rich>
              </c:tx>
              <c:showLegendKey val="0"/>
              <c:showVal val="1"/>
              <c:showCatName val="0"/>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'KFI old'!$E$237:$N$237</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old'!$E$238:$N$238</c:f>
              <c:numCache>
                <c:formatCode>General</c:formatCode>
                <c:ptCount val="10"/>
                <c:pt idx="0">
                  <c:v>15</c:v>
                </c:pt>
                <c:pt idx="1">
                  <c:v>9.5</c:v>
                </c:pt>
                <c:pt idx="2">
                  <c:v>-0.7</c:v>
                </c:pt>
                <c:pt idx="3">
                  <c:v>10.9</c:v>
                </c:pt>
                <c:pt idx="4">
                  <c:v>14.1</c:v>
                </c:pt>
                <c:pt idx="5">
                  <c:v>9.4</c:v>
                </c:pt>
                <c:pt idx="6">
                  <c:v>10.5</c:v>
                </c:pt>
                <c:pt idx="7">
                  <c:v>8.7000000000000011</c:v>
                </c:pt>
                <c:pt idx="8">
                  <c:v>12.1</c:v>
                </c:pt>
              </c:numCache>
            </c:numRef>
          </c:val>
        </c:ser>
        <c:dLbls>
          <c:showLegendKey val="0"/>
          <c:showVal val="1"/>
          <c:showCatName val="0"/>
          <c:showSerName val="0"/>
          <c:showPercent val="0"/>
          <c:showBubbleSize val="0"/>
        </c:dLbls>
        <c:gapWidth val="75"/>
        <c:axId val="756209824"/>
        <c:axId val="756210608"/>
      </c:barChart>
      <c:dateAx>
        <c:axId val="756209824"/>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756210608"/>
        <c:crosses val="autoZero"/>
        <c:auto val="0"/>
        <c:lblOffset val="0"/>
        <c:baseTimeUnit val="days"/>
      </c:dateAx>
      <c:valAx>
        <c:axId val="756210608"/>
        <c:scaling>
          <c:orientation val="minMax"/>
        </c:scaling>
        <c:delete val="0"/>
        <c:axPos val="l"/>
        <c:numFmt formatCode="General" sourceLinked="1"/>
        <c:majorTickMark val="none"/>
        <c:minorTickMark val="none"/>
        <c:tickLblPos val="none"/>
        <c:spPr>
          <a:ln>
            <a:noFill/>
          </a:ln>
        </c:spPr>
        <c:crossAx val="756209824"/>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'KFI old'!$A$244</c:f>
              <c:strCache>
                <c:ptCount val="1"/>
                <c:pt idx="0">
                  <c:v>Hagnaður</c:v>
                </c:pt>
              </c:strCache>
            </c:strRef>
          </c:tx>
          <c:spPr>
            <a:solidFill>
              <a:srgbClr val="3562A8">
                <a:alpha val="40000"/>
              </a:srgbClr>
            </a:solidFill>
          </c:spPr>
          <c:invertIfNegative val="0"/>
          <c:dPt>
            <c:idx val="0"/>
            <c:invertIfNegative val="0"/>
            <c:bubble3D val="0"/>
            <c:spPr>
              <a:solidFill>
                <a:srgbClr val="5D88C2"/>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0"/>
              <c:tx>
                <c:rich>
                  <a:bodyPr/>
                  <a:lstStyle/>
                  <a:p>
                    <a:r>
                      <a:rPr lang="en-US"/>
                      <a:t>7.2</a:t>
                    </a:r>
                  </a:p>
                </c:rich>
              </c:tx>
              <c:showLegendKey val="0"/>
              <c:showVal val="1"/>
              <c:showCatName val="0"/>
              <c:showSerName val="0"/>
              <c:showPercent val="0"/>
              <c:showBubbleSize val="0"/>
              <c:extLst>
                <c:ext xmlns:c15="http://schemas.microsoft.com/office/drawing/2012/chart" uri="{CE6537A1-D6FC-4f65-9D91-7224C49458BB}"/>
              </c:extLst>
            </c:dLbl>
            <c:dLbl>
              <c:idx val="1"/>
              <c:tx>
                <c:rich>
                  <a:bodyPr/>
                  <a:lstStyle/>
                  <a:p>
                    <a:r>
                      <a:rPr lang="en-US"/>
                      <a:t>3.4</a:t>
                    </a:r>
                  </a:p>
                </c:rich>
              </c:tx>
              <c:showLegendKey val="0"/>
              <c:showVal val="1"/>
              <c:showCatName val="0"/>
              <c:showSerName val="0"/>
              <c:showPercent val="0"/>
              <c:showBubbleSize val="0"/>
              <c:extLst>
                <c:ext xmlns:c15="http://schemas.microsoft.com/office/drawing/2012/chart" uri="{CE6537A1-D6FC-4f65-9D91-7224C49458BB}"/>
              </c:extLst>
            </c:dLbl>
            <c:dLbl>
              <c:idx val="2"/>
              <c:tx>
                <c:rich>
                  <a:bodyPr/>
                  <a:lstStyle/>
                  <a:p>
                    <a:r>
                      <a:rPr lang="en-US"/>
                      <a:t>-2.6</a:t>
                    </a:r>
                  </a:p>
                </c:rich>
              </c:tx>
              <c:showLegendKey val="0"/>
              <c:showVal val="1"/>
              <c:showCatName val="0"/>
              <c:showSerName val="0"/>
              <c:showPercent val="0"/>
              <c:showBubbleSize val="0"/>
              <c:extLst>
                <c:ext xmlns:c15="http://schemas.microsoft.com/office/drawing/2012/chart" uri="{CE6537A1-D6FC-4f65-9D91-7224C49458BB}"/>
              </c:extLst>
            </c:dLbl>
            <c:dLbl>
              <c:idx val="3"/>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dLbl>
              <c:idx val="4"/>
              <c:tx>
                <c:rich>
                  <a:bodyPr/>
                  <a:lstStyle/>
                  <a:p>
                    <a:r>
                      <a:rPr lang="en-US"/>
                      <a:t>6.8</a:t>
                    </a:r>
                  </a:p>
                </c:rich>
              </c:tx>
              <c:showLegendKey val="0"/>
              <c:showVal val="1"/>
              <c:showCatName val="0"/>
              <c:showSerName val="0"/>
              <c:showPercent val="0"/>
              <c:showBubbleSize val="0"/>
              <c:extLst>
                <c:ext xmlns:c15="http://schemas.microsoft.com/office/drawing/2012/chart" uri="{CE6537A1-D6FC-4f65-9D91-7224C49458BB}"/>
              </c:extLst>
            </c:dLbl>
            <c:dLbl>
              <c:idx val="5"/>
              <c:tx>
                <c:rich>
                  <a:bodyPr/>
                  <a:lstStyle/>
                  <a:p>
                    <a:r>
                      <a:rPr lang="en-US"/>
                      <a:t>3.3</a:t>
                    </a:r>
                  </a:p>
                </c:rich>
              </c:tx>
              <c:showLegendKey val="0"/>
              <c:showVal val="1"/>
              <c:showCatName val="0"/>
              <c:showSerName val="0"/>
              <c:showPercent val="0"/>
              <c:showBubbleSize val="0"/>
              <c:extLst>
                <c:ext xmlns:c15="http://schemas.microsoft.com/office/drawing/2012/chart" uri="{CE6537A1-D6FC-4f65-9D91-7224C49458BB}"/>
              </c:extLst>
            </c:dLbl>
            <c:dLbl>
              <c:idx val="6"/>
              <c:tx>
                <c:rich>
                  <a:bodyPr/>
                  <a:lstStyle/>
                  <a:p>
                    <a:r>
                      <a:rPr lang="en-US"/>
                      <a:t>2.5</a:t>
                    </a:r>
                  </a:p>
                </c:rich>
              </c:tx>
              <c:showLegendKey val="0"/>
              <c:showVal val="1"/>
              <c:showCatName val="0"/>
              <c:showSerName val="0"/>
              <c:showPercent val="0"/>
              <c:showBubbleSize val="0"/>
              <c:extLst>
                <c:ext xmlns:c15="http://schemas.microsoft.com/office/drawing/2012/chart" uri="{CE6537A1-D6FC-4f65-9D91-7224C49458BB}"/>
              </c:extLst>
            </c:dLbl>
            <c:dLbl>
              <c:idx val="7"/>
              <c:tx>
                <c:rich>
                  <a:bodyPr/>
                  <a:lstStyle/>
                  <a:p>
                    <a:r>
                      <a:rPr lang="en-US"/>
                      <a:t>1.4</a:t>
                    </a:r>
                  </a:p>
                </c:rich>
              </c:tx>
              <c:showLegendKey val="0"/>
              <c:showVal val="1"/>
              <c:showCatName val="0"/>
              <c:showSerName val="0"/>
              <c:showPercent val="0"/>
              <c:showBubbleSize val="0"/>
              <c:extLst>
                <c:ext xmlns:c15="http://schemas.microsoft.com/office/drawing/2012/chart" uri="{CE6537A1-D6FC-4f65-9D91-7224C49458BB}"/>
              </c:extLst>
            </c:dLbl>
            <c:dLbl>
              <c:idx val="8"/>
              <c:tx>
                <c:rich>
                  <a:bodyPr/>
                  <a:lstStyle/>
                  <a:p>
                    <a:r>
                      <a:rPr lang="en-US"/>
                      <a:t>4.5</a:t>
                    </a:r>
                  </a:p>
                </c:rich>
              </c:tx>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a:noFill/>
              </a:ln>
              <a:effectLst/>
            </c:spPr>
            <c:txPr>
              <a:bodyPr/>
              <a:lstStyle/>
              <a:p>
                <a:pPr>
                  <a:defRPr sz="850" baseline="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old'!$E$243:$N$243</c:f>
              <c:strCache>
                <c:ptCount val="10"/>
                <c:pt idx="0">
                  <c:v>Q2 11</c:v>
                </c:pt>
                <c:pt idx="1">
                  <c:v>Q3 11</c:v>
                </c:pt>
                <c:pt idx="2">
                  <c:v>Q4 11</c:v>
                </c:pt>
                <c:pt idx="3">
                  <c:v>Q1 12</c:v>
                </c:pt>
                <c:pt idx="4">
                  <c:v>Q2 12</c:v>
                </c:pt>
                <c:pt idx="5">
                  <c:v>Q3 12</c:v>
                </c:pt>
                <c:pt idx="6">
                  <c:v>Q4 12</c:v>
                </c:pt>
                <c:pt idx="7">
                  <c:v>Q1 13</c:v>
                </c:pt>
                <c:pt idx="8">
                  <c:v>Q2 13</c:v>
                </c:pt>
                <c:pt idx="9">
                  <c:v>Q3 13</c:v>
                </c:pt>
              </c:strCache>
            </c:strRef>
          </c:cat>
          <c:val>
            <c:numRef>
              <c:f>'KFI old'!$E$244:$N$244</c:f>
              <c:numCache>
                <c:formatCode>General</c:formatCode>
                <c:ptCount val="10"/>
                <c:pt idx="0">
                  <c:v>7.2</c:v>
                </c:pt>
                <c:pt idx="1">
                  <c:v>3.4</c:v>
                </c:pt>
                <c:pt idx="2">
                  <c:v>-2.6</c:v>
                </c:pt>
                <c:pt idx="3">
                  <c:v>4.5</c:v>
                </c:pt>
                <c:pt idx="4">
                  <c:v>6.8</c:v>
                </c:pt>
                <c:pt idx="5">
                  <c:v>3.3</c:v>
                </c:pt>
                <c:pt idx="6">
                  <c:v>2.5</c:v>
                </c:pt>
                <c:pt idx="7">
                  <c:v>1.4000000000000004</c:v>
                </c:pt>
                <c:pt idx="8">
                  <c:v>4.5</c:v>
                </c:pt>
              </c:numCache>
            </c:numRef>
          </c:val>
        </c:ser>
        <c:dLbls>
          <c:showLegendKey val="0"/>
          <c:showVal val="1"/>
          <c:showCatName val="0"/>
          <c:showSerName val="0"/>
          <c:showPercent val="0"/>
          <c:showBubbleSize val="0"/>
        </c:dLbls>
        <c:gapWidth val="75"/>
        <c:axId val="756206688"/>
        <c:axId val="756205904"/>
      </c:barChart>
      <c:dateAx>
        <c:axId val="756206688"/>
        <c:scaling>
          <c:orientation val="minMax"/>
        </c:scaling>
        <c:delete val="0"/>
        <c:axPos val="b"/>
        <c:numFmt formatCode="General" sourceLinked="1"/>
        <c:majorTickMark val="none"/>
        <c:minorTickMark val="none"/>
        <c:tickLblPos val="low"/>
        <c:spPr>
          <a:ln w="31750">
            <a:solidFill>
              <a:schemeClr val="tx1"/>
            </a:solidFill>
          </a:ln>
        </c:spPr>
        <c:txPr>
          <a:bodyPr rot="0"/>
          <a:lstStyle/>
          <a:p>
            <a:pPr>
              <a:defRPr sz="800" baseline="0"/>
            </a:pPr>
            <a:endParaRPr lang="is-IS"/>
          </a:p>
        </c:txPr>
        <c:crossAx val="756205904"/>
        <c:crosses val="autoZero"/>
        <c:auto val="0"/>
        <c:lblOffset val="0"/>
        <c:baseTimeUnit val="days"/>
      </c:dateAx>
      <c:valAx>
        <c:axId val="756205904"/>
        <c:scaling>
          <c:orientation val="minMax"/>
        </c:scaling>
        <c:delete val="0"/>
        <c:axPos val="l"/>
        <c:numFmt formatCode="General" sourceLinked="1"/>
        <c:majorTickMark val="none"/>
        <c:minorTickMark val="none"/>
        <c:tickLblPos val="none"/>
        <c:spPr>
          <a:ln>
            <a:noFill/>
          </a:ln>
        </c:spPr>
        <c:crossAx val="75620668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318512364420846E-2"/>
          <c:y val="3.4477512344855202E-2"/>
          <c:w val="0.81536297527115831"/>
          <c:h val="0.61113905795987811"/>
        </c:manualLayout>
      </c:layout>
      <c:barChart>
        <c:barDir val="col"/>
        <c:grouping val="clustered"/>
        <c:varyColors val="0"/>
        <c:ser>
          <c:idx val="0"/>
          <c:order val="0"/>
          <c:tx>
            <c:strRef>
              <c:f>'FTE´S old'!$AH$72</c:f>
              <c:strCache>
                <c:ptCount val="1"/>
                <c:pt idx="0">
                  <c:v>Salaries &amp; related cost</c:v>
                </c:pt>
              </c:strCache>
            </c:strRef>
          </c:tx>
          <c:spPr>
            <a:solidFill>
              <a:srgbClr val="356AAE"/>
            </a:solidFill>
            <a:ln>
              <a:solidFill>
                <a:srgbClr val="A6A6A6"/>
              </a:solidFill>
            </a:ln>
          </c:spPr>
          <c:invertIfNegative val="0"/>
          <c:dLbls>
            <c:spPr>
              <a:noFill/>
              <a:ln>
                <a:noFill/>
              </a:ln>
              <a:effectLst/>
            </c:spPr>
            <c:txPr>
              <a:bodyPr/>
              <a:lstStyle/>
              <a:p>
                <a:pPr>
                  <a:defRPr sz="800">
                    <a:solidFill>
                      <a:schemeClr val="bg1"/>
                    </a:solidFill>
                    <a:latin typeface="Arial" pitchFamily="34" charset="0"/>
                    <a:cs typeface="Arial" pitchFamily="34" charset="0"/>
                  </a:defRPr>
                </a:pPr>
                <a:endParaRPr lang="is-I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'FTE´S old'!$AL$70:$AR$71</c:f>
              <c:multiLvlStrCache>
                <c:ptCount val="7"/>
                <c:lvl>
                  <c:pt idx="0">
                    <c:v>Q4</c:v>
                  </c:pt>
                  <c:pt idx="1">
                    <c:v>Q1</c:v>
                  </c:pt>
                  <c:pt idx="2">
                    <c:v>Q2</c:v>
                  </c:pt>
                  <c:pt idx="3">
                    <c:v>Q3</c:v>
                  </c:pt>
                  <c:pt idx="4">
                    <c:v>Q4</c:v>
                  </c:pt>
                  <c:pt idx="5">
                    <c:v>Q1</c:v>
                  </c:pt>
                  <c:pt idx="6">
                    <c:v>Q2</c:v>
                  </c:pt>
                </c:lvl>
                <c:lvl>
                  <c:pt idx="0">
                    <c:v>2010</c:v>
                  </c:pt>
                  <c:pt idx="1">
                    <c:v>2011</c:v>
                  </c:pt>
                  <c:pt idx="5">
                    <c:v>2012</c:v>
                  </c:pt>
                </c:lvl>
              </c:multiLvlStrCache>
            </c:multiLvlStrRef>
          </c:cat>
          <c:val>
            <c:numRef>
              <c:f>'FTE´S old'!$AL$72:$AR$72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00"/>
        <c:axId val="756087912"/>
        <c:axId val="756082032"/>
      </c:barChart>
      <c:lineChart>
        <c:grouping val="standard"/>
        <c:varyColors val="0"/>
        <c:ser>
          <c:idx val="1"/>
          <c:order val="1"/>
          <c:tx>
            <c:strRef>
              <c:f>'FTE´S old'!$AH$73</c:f>
              <c:strCache>
                <c:ptCount val="1"/>
                <c:pt idx="0">
                  <c:v>Avg employee</c:v>
                </c:pt>
              </c:strCache>
            </c:strRef>
          </c:tx>
          <c:spPr>
            <a:ln>
              <a:solidFill>
                <a:schemeClr val="bg1">
                  <a:lumMod val="65000"/>
                </a:schemeClr>
              </a:solidFill>
            </a:ln>
          </c:spPr>
          <c:marker>
            <c:symbol val="none"/>
          </c:marker>
          <c:dLbls>
            <c:spPr>
              <a:noFill/>
              <a:ln>
                <a:noFill/>
              </a:ln>
              <a:effectLst/>
            </c:spPr>
            <c:txPr>
              <a:bodyPr/>
              <a:lstStyle/>
              <a:p>
                <a:pPr>
                  <a:defRPr sz="800">
                    <a:solidFill>
                      <a:sysClr val="windowText" lastClr="000000"/>
                    </a:solidFill>
                    <a:latin typeface="Arial" pitchFamily="34" charset="0"/>
                    <a:cs typeface="Arial" pitchFamily="34" charset="0"/>
                  </a:defRPr>
                </a:pPr>
                <a:endParaRPr lang="is-I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old'!$L$24:$Q$24</c:f>
              <c:strCache>
                <c:ptCount val="6"/>
                <c:pt idx="0">
                  <c:v>Q1 10</c:v>
                </c:pt>
                <c:pt idx="1">
                  <c:v>Q2 10</c:v>
                </c:pt>
                <c:pt idx="2">
                  <c:v>Q3 10</c:v>
                </c:pt>
                <c:pt idx="3">
                  <c:v>Q4-10</c:v>
                </c:pt>
                <c:pt idx="4">
                  <c:v>Q1-11</c:v>
                </c:pt>
                <c:pt idx="5">
                  <c:v>Q2-11</c:v>
                </c:pt>
              </c:strCache>
            </c:strRef>
          </c:cat>
          <c:val>
            <c:numRef>
              <c:f>'FTE´S old'!$AL$73:$AR$73</c:f>
              <c:numCache>
                <c:formatCode>#,##0</c:formatCode>
                <c:ptCount val="7"/>
                <c:pt idx="0">
                  <c:v>0</c:v>
                </c:pt>
                <c:pt idx="1">
                  <c:v>0</c:v>
                </c:pt>
                <c:pt idx="2">
                  <c:v>0</c:v>
                </c:pt>
                <c:pt idx="3">
                  <c:v>0</c:v>
                </c:pt>
                <c:pt idx="4">
                  <c:v>0</c:v>
                </c:pt>
                <c:pt idx="5">
                  <c:v>0</c:v>
                </c:pt>
                <c:pt idx="6">
                  <c:v>0</c:v>
                </c:pt>
              </c:numCache>
            </c:numRef>
          </c:val>
          <c:smooth val="0"/>
        </c:ser>
        <c:dLbls>
          <c:showLegendKey val="0"/>
          <c:showVal val="0"/>
          <c:showCatName val="0"/>
          <c:showSerName val="0"/>
          <c:showPercent val="0"/>
          <c:showBubbleSize val="0"/>
        </c:dLbls>
        <c:marker val="1"/>
        <c:smooth val="0"/>
        <c:axId val="756090264"/>
        <c:axId val="756089872"/>
      </c:lineChart>
      <c:catAx>
        <c:axId val="756087912"/>
        <c:scaling>
          <c:orientation val="minMax"/>
        </c:scaling>
        <c:delete val="0"/>
        <c:axPos val="b"/>
        <c:numFmt formatCode="General" sourceLinked="1"/>
        <c:majorTickMark val="out"/>
        <c:minorTickMark val="none"/>
        <c:tickLblPos val="nextTo"/>
        <c:spPr>
          <a:ln>
            <a:solidFill>
              <a:sysClr val="windowText" lastClr="000000"/>
            </a:solidFill>
          </a:ln>
        </c:spPr>
        <c:txPr>
          <a:bodyPr/>
          <a:lstStyle/>
          <a:p>
            <a:pPr>
              <a:defRPr sz="1000">
                <a:latin typeface="Arial" pitchFamily="34" charset="0"/>
                <a:cs typeface="Arial" pitchFamily="34" charset="0"/>
              </a:defRPr>
            </a:pPr>
            <a:endParaRPr lang="is-IS"/>
          </a:p>
        </c:txPr>
        <c:crossAx val="756082032"/>
        <c:crosses val="autoZero"/>
        <c:auto val="1"/>
        <c:lblAlgn val="ctr"/>
        <c:lblOffset val="100"/>
        <c:noMultiLvlLbl val="0"/>
      </c:catAx>
      <c:valAx>
        <c:axId val="756082032"/>
        <c:scaling>
          <c:orientation val="minMax"/>
          <c:max val="3500"/>
        </c:scaling>
        <c:delete val="0"/>
        <c:axPos val="l"/>
        <c:numFmt formatCode="#,##0" sourceLinked="0"/>
        <c:majorTickMark val="out"/>
        <c:minorTickMark val="none"/>
        <c:tickLblPos val="nextTo"/>
        <c:spPr>
          <a:noFill/>
          <a:ln>
            <a:noFill/>
          </a:ln>
        </c:spPr>
        <c:txPr>
          <a:bodyPr/>
          <a:lstStyle/>
          <a:p>
            <a:pPr>
              <a:defRPr sz="1000">
                <a:solidFill>
                  <a:schemeClr val="bg1"/>
                </a:solidFill>
              </a:defRPr>
            </a:pPr>
            <a:endParaRPr lang="is-IS"/>
          </a:p>
        </c:txPr>
        <c:crossAx val="756087912"/>
        <c:crosses val="autoZero"/>
        <c:crossBetween val="between"/>
        <c:majorUnit val="500"/>
      </c:valAx>
      <c:valAx>
        <c:axId val="756089872"/>
        <c:scaling>
          <c:orientation val="minMax"/>
          <c:min val="0"/>
        </c:scaling>
        <c:delete val="0"/>
        <c:axPos val="r"/>
        <c:numFmt formatCode="#,##0" sourceLinked="1"/>
        <c:majorTickMark val="out"/>
        <c:minorTickMark val="none"/>
        <c:tickLblPos val="nextTo"/>
        <c:spPr>
          <a:noFill/>
          <a:ln>
            <a:noFill/>
          </a:ln>
        </c:spPr>
        <c:txPr>
          <a:bodyPr/>
          <a:lstStyle/>
          <a:p>
            <a:pPr>
              <a:defRPr>
                <a:solidFill>
                  <a:schemeClr val="bg1"/>
                </a:solidFill>
              </a:defRPr>
            </a:pPr>
            <a:endParaRPr lang="is-IS"/>
          </a:p>
        </c:txPr>
        <c:crossAx val="756090264"/>
        <c:crosses val="max"/>
        <c:crossBetween val="between"/>
      </c:valAx>
      <c:catAx>
        <c:axId val="756090264"/>
        <c:scaling>
          <c:orientation val="minMax"/>
        </c:scaling>
        <c:delete val="1"/>
        <c:axPos val="b"/>
        <c:numFmt formatCode="General" sourceLinked="1"/>
        <c:majorTickMark val="out"/>
        <c:minorTickMark val="none"/>
        <c:tickLblPos val="none"/>
        <c:crossAx val="756089872"/>
        <c:crosses val="autoZero"/>
        <c:auto val="1"/>
        <c:lblAlgn val="ctr"/>
        <c:lblOffset val="100"/>
        <c:noMultiLvlLbl val="0"/>
      </c:catAx>
      <c:spPr>
        <a:noFill/>
        <a:ln w="25400">
          <a:noFill/>
        </a:ln>
      </c:spPr>
    </c:plotArea>
    <c:legend>
      <c:legendPos val="b"/>
      <c:layout>
        <c:manualLayout>
          <c:xMode val="edge"/>
          <c:yMode val="edge"/>
          <c:x val="2.7612318631320271E-2"/>
          <c:y val="0.88088749499532859"/>
          <c:w val="0.93173568462866363"/>
          <c:h val="0.102163352462299"/>
        </c:manualLayout>
      </c:layout>
      <c:overlay val="0"/>
      <c:txPr>
        <a:bodyPr/>
        <a:lstStyle/>
        <a:p>
          <a:pPr>
            <a:defRPr>
              <a:latin typeface="Arial" pitchFamily="34" charset="0"/>
              <a:cs typeface="Arial" pitchFamily="34" charset="0"/>
            </a:defRPr>
          </a:pPr>
          <a:endParaRPr lang="is-IS"/>
        </a:p>
      </c:txPr>
    </c:legend>
    <c:plotVisOnly val="1"/>
    <c:dispBlanksAs val="gap"/>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4804017688744181E-2"/>
          <c:y val="0.21157099005618041"/>
          <c:w val="0.95561007840936085"/>
          <c:h val="0.53512438387748262"/>
        </c:manualLayout>
      </c:layout>
      <c:barChart>
        <c:barDir val="col"/>
        <c:grouping val="stacked"/>
        <c:varyColors val="0"/>
        <c:ser>
          <c:idx val="0"/>
          <c:order val="0"/>
          <c:tx>
            <c:strRef>
              <c:f>'FTE´S old'!$H$25</c:f>
              <c:strCache>
                <c:ptCount val="1"/>
                <c:pt idx="0">
                  <c:v>Parent company</c:v>
                </c:pt>
              </c:strCache>
            </c:strRef>
          </c:tx>
          <c:spPr>
            <a:solidFill>
              <a:srgbClr val="3562A8"/>
            </a:solidFill>
          </c:spPr>
          <c:invertIfNegative val="0"/>
          <c:dPt>
            <c:idx val="0"/>
            <c:invertIfNegative val="0"/>
            <c:bubble3D val="0"/>
          </c:dPt>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4"/>
            <c:invertIfNegative val="0"/>
            <c:bubble3D val="0"/>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old'!$R$25:$Z$25</c:f>
              <c:numCache>
                <c:formatCode>#,##0</c:formatCode>
                <c:ptCount val="9"/>
                <c:pt idx="0">
                  <c:v>924.17000000000007</c:v>
                </c:pt>
                <c:pt idx="1">
                  <c:v>913.07999999999993</c:v>
                </c:pt>
                <c:pt idx="2">
                  <c:v>935</c:v>
                </c:pt>
                <c:pt idx="3">
                  <c:v>934</c:v>
                </c:pt>
                <c:pt idx="4">
                  <c:v>935.74</c:v>
                </c:pt>
                <c:pt idx="5">
                  <c:v>949.34</c:v>
                </c:pt>
                <c:pt idx="6">
                  <c:v>950</c:v>
                </c:pt>
                <c:pt idx="7">
                  <c:v>918</c:v>
                </c:pt>
                <c:pt idx="8" formatCode="0">
                  <c:v>0</c:v>
                </c:pt>
              </c:numCache>
            </c:numRef>
          </c:val>
        </c:ser>
        <c:ser>
          <c:idx val="1"/>
          <c:order val="1"/>
          <c:tx>
            <c:strRef>
              <c:f>'FTE´S old'!$H$26</c:f>
              <c:strCache>
                <c:ptCount val="1"/>
                <c:pt idx="0">
                  <c:v>Subsidiaries</c:v>
                </c:pt>
              </c:strCache>
            </c:strRef>
          </c:tx>
          <c:spPr>
            <a:solidFill>
              <a:schemeClr val="bg1">
                <a:lumMod val="65000"/>
              </a:schemeClr>
            </a:solidFill>
          </c:spPr>
          <c:invertIfNegative val="0"/>
          <c:dPt>
            <c:idx val="0"/>
            <c:invertIfNegative val="0"/>
            <c:bubble3D val="0"/>
          </c:dPt>
          <c:dPt>
            <c:idx val="1"/>
            <c:invertIfNegative val="0"/>
            <c:bubble3D val="0"/>
            <c:spPr>
              <a:solidFill>
                <a:schemeClr val="bg1">
                  <a:lumMod val="85000"/>
                </a:schemeClr>
              </a:solidFill>
            </c:spPr>
          </c:dPt>
          <c:dPt>
            <c:idx val="2"/>
            <c:invertIfNegative val="0"/>
            <c:bubble3D val="0"/>
            <c:spPr>
              <a:solidFill>
                <a:schemeClr val="bg1">
                  <a:lumMod val="85000"/>
                </a:schemeClr>
              </a:solidFill>
            </c:spPr>
          </c:dPt>
          <c:dPt>
            <c:idx val="3"/>
            <c:invertIfNegative val="0"/>
            <c:bubble3D val="0"/>
            <c:spPr>
              <a:solidFill>
                <a:schemeClr val="bg1">
                  <a:lumMod val="85000"/>
                </a:schemeClr>
              </a:solidFill>
            </c:spPr>
          </c:dPt>
          <c:dPt>
            <c:idx val="4"/>
            <c:invertIfNegative val="0"/>
            <c:bubble3D val="0"/>
          </c:dPt>
          <c:dPt>
            <c:idx val="5"/>
            <c:invertIfNegative val="0"/>
            <c:bubble3D val="0"/>
            <c:spPr>
              <a:solidFill>
                <a:schemeClr val="bg1">
                  <a:lumMod val="85000"/>
                </a:schemeClr>
              </a:solidFill>
            </c:spPr>
          </c:dPt>
          <c:dPt>
            <c:idx val="6"/>
            <c:invertIfNegative val="0"/>
            <c:bubble3D val="0"/>
            <c:spPr>
              <a:solidFill>
                <a:schemeClr val="bg1">
                  <a:lumMod val="85000"/>
                </a:schemeClr>
              </a:solidFill>
            </c:spPr>
          </c:dPt>
          <c:dPt>
            <c:idx val="7"/>
            <c:invertIfNegative val="0"/>
            <c:bubble3D val="0"/>
            <c:spPr>
              <a:solidFill>
                <a:schemeClr val="bg1">
                  <a:lumMod val="85000"/>
                </a:schemeClr>
              </a:solidFill>
            </c:spPr>
          </c:dPt>
          <c:dPt>
            <c:idx val="8"/>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spPr>
              <a:noFill/>
              <a:ln>
                <a:noFill/>
              </a:ln>
              <a:effectLst/>
            </c:spPr>
            <c:txPr>
              <a:bodyPr/>
              <a:lstStyle/>
              <a:p>
                <a:pPr>
                  <a:defRPr sz="9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old'!$R$26:$Z$26</c:f>
              <c:numCache>
                <c:formatCode>#,##0</c:formatCode>
                <c:ptCount val="9"/>
                <c:pt idx="0">
                  <c:v>243.25</c:v>
                </c:pt>
                <c:pt idx="1">
                  <c:v>245</c:v>
                </c:pt>
                <c:pt idx="2">
                  <c:v>244</c:v>
                </c:pt>
                <c:pt idx="3">
                  <c:v>239</c:v>
                </c:pt>
                <c:pt idx="4">
                  <c:v>241</c:v>
                </c:pt>
                <c:pt idx="5">
                  <c:v>240.19999999999993</c:v>
                </c:pt>
                <c:pt idx="6">
                  <c:v>237</c:v>
                </c:pt>
                <c:pt idx="7">
                  <c:v>253</c:v>
                </c:pt>
                <c:pt idx="8">
                  <c:v>0</c:v>
                </c:pt>
              </c:numCache>
            </c:numRef>
          </c:val>
        </c:ser>
        <c:ser>
          <c:idx val="2"/>
          <c:order val="2"/>
          <c:tx>
            <c:strRef>
              <c:f>'FTE´S old'!$H$27</c:f>
              <c:strCache>
                <c:ptCount val="1"/>
                <c:pt idx="0">
                  <c:v>Total employees</c:v>
                </c:pt>
              </c:strCache>
            </c:strRef>
          </c:tx>
          <c:spPr>
            <a:noFill/>
            <a:ln>
              <a:noFill/>
            </a:ln>
          </c:spPr>
          <c:invertIfNegative val="0"/>
          <c:dLbls>
            <c:dLbl>
              <c:idx val="1"/>
              <c:showLegendKey val="0"/>
              <c:showVal val="1"/>
              <c:showCatName val="0"/>
              <c:showSerName val="0"/>
              <c:showPercent val="0"/>
              <c:showBubbleSize val="0"/>
              <c:extLst>
                <c:ext xmlns:c15="http://schemas.microsoft.com/office/drawing/2012/chart" uri="{CE6537A1-D6FC-4f65-9D91-7224C49458BB}"/>
              </c:extLst>
            </c:dLbl>
            <c:dLbl>
              <c:idx val="2"/>
              <c:showLegendKey val="0"/>
              <c:showVal val="1"/>
              <c:showCatName val="0"/>
              <c:showSerName val="0"/>
              <c:showPercent val="0"/>
              <c:showBubbleSize val="0"/>
              <c:extLst>
                <c:ext xmlns:c15="http://schemas.microsoft.com/office/drawing/2012/chart" uri="{CE6537A1-D6FC-4f65-9D91-7224C49458BB}"/>
              </c:extLst>
            </c:dLbl>
            <c:dLbl>
              <c:idx val="3"/>
              <c:showLegendKey val="0"/>
              <c:showVal val="1"/>
              <c:showCatName val="0"/>
              <c:showSerName val="0"/>
              <c:showPercent val="0"/>
              <c:showBubbleSize val="0"/>
              <c:extLst>
                <c:ext xmlns:c15="http://schemas.microsoft.com/office/drawing/2012/chart" uri="{CE6537A1-D6FC-4f65-9D91-7224C49458BB}"/>
              </c:extLst>
            </c:dLbl>
            <c:dLbl>
              <c:idx val="5"/>
              <c:showLegendKey val="0"/>
              <c:showVal val="1"/>
              <c:showCatName val="0"/>
              <c:showSerName val="0"/>
              <c:showPercent val="0"/>
              <c:showBubbleSize val="0"/>
              <c:extLst>
                <c:ext xmlns:c15="http://schemas.microsoft.com/office/drawing/2012/chart" uri="{CE6537A1-D6FC-4f65-9D91-7224C49458BB}"/>
              </c:extLst>
            </c:dLbl>
            <c:dLbl>
              <c:idx val="6"/>
              <c:showLegendKey val="0"/>
              <c:showVal val="1"/>
              <c:showCatName val="0"/>
              <c:showSerName val="0"/>
              <c:showPercent val="0"/>
              <c:showBubbleSize val="0"/>
              <c:extLst>
                <c:ext xmlns:c15="http://schemas.microsoft.com/office/drawing/2012/chart" uri="{CE6537A1-D6FC-4f65-9D91-7224C49458BB}"/>
              </c:extLst>
            </c:dLbl>
            <c:dLbl>
              <c:idx val="7"/>
              <c:showLegendKey val="0"/>
              <c:showVal val="1"/>
              <c:showCatName val="0"/>
              <c:showSerName val="0"/>
              <c:showPercent val="0"/>
              <c:showBubbleSize val="0"/>
              <c:extLst>
                <c:ext xmlns:c15="http://schemas.microsoft.com/office/drawing/2012/chart" uri="{CE6537A1-D6FC-4f65-9D91-7224C49458BB}"/>
              </c:extLst>
            </c:dLbl>
            <c:dLbl>
              <c:idx val="8"/>
              <c:layout>
                <c:manualLayout>
                  <c:x val="-4.6235042735042736E-3"/>
                  <c:y val="0.15800555555555557"/>
                </c:manualLayout>
              </c:layout>
              <c:dLblPos val="ctr"/>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9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'FTE´S old'!$R$24:$Z$24</c:f>
              <c:strCache>
                <c:ptCount val="9"/>
                <c:pt idx="0">
                  <c:v>Q3-11</c:v>
                </c:pt>
                <c:pt idx="1">
                  <c:v>Q4-11</c:v>
                </c:pt>
                <c:pt idx="2">
                  <c:v>Q1-12</c:v>
                </c:pt>
                <c:pt idx="3">
                  <c:v>Q2-12</c:v>
                </c:pt>
                <c:pt idx="4">
                  <c:v>Q3-12</c:v>
                </c:pt>
                <c:pt idx="5">
                  <c:v>Q4-12</c:v>
                </c:pt>
                <c:pt idx="6">
                  <c:v>Q1-13</c:v>
                </c:pt>
                <c:pt idx="7">
                  <c:v>Q2-13</c:v>
                </c:pt>
                <c:pt idx="8">
                  <c:v>Q3-13</c:v>
                </c:pt>
              </c:strCache>
            </c:strRef>
          </c:cat>
          <c:val>
            <c:numRef>
              <c:f>'FTE´S old'!$Q$27:$Z$27</c:f>
              <c:numCache>
                <c:formatCode>#,##0</c:formatCode>
                <c:ptCount val="10"/>
                <c:pt idx="0">
                  <c:v>1199.7177000000001</c:v>
                </c:pt>
                <c:pt idx="1">
                  <c:v>1167.42</c:v>
                </c:pt>
                <c:pt idx="2">
                  <c:v>1158.08</c:v>
                </c:pt>
                <c:pt idx="3">
                  <c:v>1179</c:v>
                </c:pt>
                <c:pt idx="4">
                  <c:v>1173</c:v>
                </c:pt>
                <c:pt idx="5">
                  <c:v>1176.74</c:v>
                </c:pt>
                <c:pt idx="6">
                  <c:v>1189.54</c:v>
                </c:pt>
                <c:pt idx="7">
                  <c:v>1187</c:v>
                </c:pt>
                <c:pt idx="8">
                  <c:v>0</c:v>
                </c:pt>
                <c:pt idx="9">
                  <c:v>0</c:v>
                </c:pt>
              </c:numCache>
            </c:numRef>
          </c:val>
        </c:ser>
        <c:dLbls>
          <c:showLegendKey val="0"/>
          <c:showVal val="0"/>
          <c:showCatName val="0"/>
          <c:showSerName val="0"/>
          <c:showPercent val="0"/>
          <c:showBubbleSize val="0"/>
        </c:dLbls>
        <c:gapWidth val="40"/>
        <c:overlap val="100"/>
        <c:axId val="756089088"/>
        <c:axId val="756091832"/>
      </c:barChart>
      <c:catAx>
        <c:axId val="756089088"/>
        <c:scaling>
          <c:orientation val="minMax"/>
        </c:scaling>
        <c:delete val="0"/>
        <c:axPos val="b"/>
        <c:numFmt formatCode="General" sourceLinked="0"/>
        <c:majorTickMark val="none"/>
        <c:minorTickMark val="none"/>
        <c:tickLblPos val="none"/>
        <c:spPr>
          <a:ln w="31750">
            <a:solidFill>
              <a:schemeClr val="tx1"/>
            </a:solidFill>
          </a:ln>
        </c:spPr>
        <c:crossAx val="756091832"/>
        <c:crosses val="autoZero"/>
        <c:auto val="1"/>
        <c:lblAlgn val="ctr"/>
        <c:lblOffset val="100"/>
        <c:noMultiLvlLbl val="0"/>
      </c:catAx>
      <c:valAx>
        <c:axId val="756091832"/>
        <c:scaling>
          <c:orientation val="minMax"/>
          <c:max val="1300"/>
          <c:min val="0"/>
        </c:scaling>
        <c:delete val="1"/>
        <c:axPos val="l"/>
        <c:numFmt formatCode="#,##0" sourceLinked="1"/>
        <c:majorTickMark val="out"/>
        <c:minorTickMark val="none"/>
        <c:tickLblPos val="nextTo"/>
        <c:crossAx val="756089088"/>
        <c:crosses val="autoZero"/>
        <c:crossBetween val="between"/>
      </c:valAx>
      <c:spPr>
        <a:noFill/>
        <a:ln>
          <a:noFill/>
        </a:ln>
      </c:spPr>
    </c:plotArea>
    <c:legend>
      <c:legendPos val="b"/>
      <c:legendEntry>
        <c:idx val="2"/>
        <c:delete val="1"/>
      </c:legendEntry>
      <c:layout>
        <c:manualLayout>
          <c:xMode val="edge"/>
          <c:yMode val="edge"/>
          <c:x val="4.8399572649572654E-2"/>
          <c:y val="0.87661799665640916"/>
          <c:w val="0.84131282051282053"/>
          <c:h val="0.11906333333333331"/>
        </c:manualLayout>
      </c:layout>
      <c:overlay val="0"/>
      <c:txPr>
        <a:bodyPr/>
        <a:lstStyle/>
        <a:p>
          <a:pPr>
            <a:defRPr sz="9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754294226735206"/>
          <c:y val="0.22208345792219028"/>
          <c:w val="0.39148633447846093"/>
          <c:h val="0.64174025715140193"/>
        </c:manualLayout>
      </c:layout>
      <c:doughnutChart>
        <c:varyColors val="1"/>
        <c:ser>
          <c:idx val="0"/>
          <c:order val="0"/>
          <c:dPt>
            <c:idx val="0"/>
            <c:bubble3D val="0"/>
            <c:spPr>
              <a:solidFill>
                <a:srgbClr val="356AAE"/>
              </a:solidFill>
            </c:spPr>
          </c:dPt>
          <c:dPt>
            <c:idx val="1"/>
            <c:bubble3D val="0"/>
            <c:spPr>
              <a:solidFill>
                <a:schemeClr val="bg1">
                  <a:lumMod val="50000"/>
                  <a:alpha val="90000"/>
                </a:schemeClr>
              </a:solidFill>
            </c:spPr>
          </c:dPt>
          <c:dPt>
            <c:idx val="2"/>
            <c:bubble3D val="0"/>
            <c:spPr>
              <a:solidFill>
                <a:srgbClr val="FA7800">
                  <a:alpha val="80000"/>
                </a:srgbClr>
              </a:solidFill>
            </c:spPr>
          </c:dPt>
          <c:dPt>
            <c:idx val="3"/>
            <c:bubble3D val="0"/>
            <c:spPr>
              <a:solidFill>
                <a:srgbClr val="356AAE">
                  <a:alpha val="69804"/>
                </a:srgbClr>
              </a:solidFill>
            </c:spPr>
          </c:dPt>
          <c:dPt>
            <c:idx val="4"/>
            <c:bubble3D val="0"/>
            <c:spPr>
              <a:solidFill>
                <a:srgbClr val="356AAE">
                  <a:alpha val="60000"/>
                </a:srgbClr>
              </a:solidFill>
            </c:spPr>
          </c:dPt>
          <c:dPt>
            <c:idx val="5"/>
            <c:bubble3D val="0"/>
            <c:spPr>
              <a:solidFill>
                <a:schemeClr val="bg1">
                  <a:lumMod val="50000"/>
                </a:schemeClr>
              </a:solidFill>
            </c:spPr>
          </c:dPt>
          <c:dPt>
            <c:idx val="6"/>
            <c:bubble3D val="0"/>
            <c:spPr>
              <a:solidFill>
                <a:schemeClr val="bg1">
                  <a:lumMod val="65000"/>
                </a:schemeClr>
              </a:solidFill>
            </c:spPr>
          </c:dPt>
          <c:dPt>
            <c:idx val="7"/>
            <c:bubble3D val="0"/>
            <c:spPr>
              <a:solidFill>
                <a:schemeClr val="bg1">
                  <a:lumMod val="75000"/>
                </a:schemeClr>
              </a:solidFill>
            </c:spPr>
          </c:dPt>
          <c:dPt>
            <c:idx val="8"/>
            <c:bubble3D val="0"/>
            <c:spPr>
              <a:solidFill>
                <a:schemeClr val="bg1">
                  <a:lumMod val="85000"/>
                </a:schemeClr>
              </a:solidFill>
            </c:spPr>
          </c:dPt>
          <c:dLbls>
            <c:dLbl>
              <c:idx val="0"/>
              <c:layout>
                <c:manualLayout>
                  <c:x val="0.12605651281037569"/>
                  <c:y val="4.9502309046812264E-2"/>
                </c:manualLayout>
              </c:layout>
              <c:spPr/>
              <c:txPr>
                <a:bodyPr/>
                <a:lstStyle/>
                <a:p>
                  <a:pPr>
                    <a:defRPr sz="900" b="0">
                      <a:solidFill>
                        <a:sysClr val="windowText" lastClr="000000"/>
                      </a:solidFill>
                      <a:latin typeface="Arial" pitchFamily="34" charset="0"/>
                      <a:cs typeface="Arial" pitchFamily="34" charset="0"/>
                    </a:defRPr>
                  </a:pPr>
                  <a:endParaRPr lang="is-IS"/>
                </a:p>
              </c:txPr>
              <c:showLegendKey val="0"/>
              <c:showVal val="1"/>
              <c:showCatName val="1"/>
              <c:showSerName val="0"/>
              <c:showPercent val="0"/>
              <c:showBubbleSize val="0"/>
              <c:separator>
</c:separator>
              <c:extLst>
                <c:ext xmlns:c15="http://schemas.microsoft.com/office/drawing/2012/chart" uri="{CE6537A1-D6FC-4f65-9D91-7224C49458BB}"/>
              </c:extLst>
            </c:dLbl>
            <c:dLbl>
              <c:idx val="1"/>
              <c:layout>
                <c:manualLayout>
                  <c:x val="-0.13047716315795255"/>
                  <c:y val="5.392969866108508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2"/>
              <c:layout>
                <c:manualLayout>
                  <c:x val="-7.0085329291997497E-2"/>
                  <c:y val="-0.1047390278746802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3"/>
              <c:layout>
                <c:manualLayout>
                  <c:x val="-0.12171829872617272"/>
                  <c:y val="0.12645071264826074"/>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4"/>
              <c:layout>
                <c:manualLayout>
                  <c:x val="-0.13963056919140338"/>
                  <c:y val="6.5519120236552708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5"/>
              <c:layout>
                <c:manualLayout>
                  <c:x val="-0.11145169615304364"/>
                  <c:y val="-6.212830991062826E-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6"/>
              <c:layout>
                <c:manualLayout>
                  <c:x val="-5.9215453716820965E-2"/>
                  <c:y val="-0.13545466626798233"/>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7"/>
              <c:layout>
                <c:manualLayout>
                  <c:x val="-9.6265058917844471E-3"/>
                  <c:y val="-0.15695837070999036"/>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8"/>
              <c:layout>
                <c:manualLayout>
                  <c:x val="0.28888698536113949"/>
                  <c:y val="4.3131001029934552E-3"/>
                </c:manualLayout>
              </c:layout>
              <c:tx>
                <c:rich>
                  <a:bodyPr/>
                  <a:lstStyle/>
                  <a:p>
                    <a:pPr>
                      <a:defRPr sz="900">
                        <a:latin typeface="Arial" pitchFamily="34" charset="0"/>
                        <a:cs typeface="Arial" pitchFamily="34" charset="0"/>
                      </a:defRPr>
                    </a:pPr>
                    <a:r>
                      <a:rPr lang="en-US"/>
                      <a:t>Other </a:t>
                    </a:r>
                  </a:p>
                  <a:p>
                    <a:pPr>
                      <a:defRPr sz="900">
                        <a:latin typeface="Arial" pitchFamily="34" charset="0"/>
                        <a:cs typeface="Arial" pitchFamily="34" charset="0"/>
                      </a:defRPr>
                    </a:pPr>
                    <a:r>
                      <a:rPr lang="en-US"/>
                      <a:t>services
3%</a:t>
                    </a:r>
                  </a:p>
                </c:rich>
              </c:tx>
              <c:numFmt formatCode="0.0%" sourceLinked="0"/>
              <c:spPr/>
              <c:showLegendKey val="0"/>
              <c:showVal val="1"/>
              <c:showCatName val="1"/>
              <c:showSerName val="0"/>
              <c:showPercent val="1"/>
              <c:showBubbleSize val="0"/>
              <c:separator>
</c:separator>
              <c:extLst>
                <c:ext xmlns:c15="http://schemas.microsoft.com/office/drawing/2012/chart" uri="{CE6537A1-D6FC-4f65-9D91-7224C49458BB}"/>
              </c:extLst>
            </c:dLbl>
            <c:dLbl>
              <c:idx val="9"/>
              <c:layout>
                <c:manualLayout>
                  <c:x val="3.9051603905160388E-2"/>
                  <c:y val="-0.15611814345991562"/>
                </c:manualLayout>
              </c:layout>
              <c:showLegendKey val="0"/>
              <c:showVal val="1"/>
              <c:showCatName val="1"/>
              <c:showSerName val="0"/>
              <c:showPercent val="0"/>
              <c:showBubbleSize val="0"/>
              <c:separator>
</c:separator>
              <c:extLst>
                <c:ext xmlns:c15="http://schemas.microsoft.com/office/drawing/2012/chart" uri="{CE6537A1-D6FC-4f65-9D91-7224C49458BB}"/>
              </c:extLst>
            </c:dLbl>
            <c:dLbl>
              <c:idx val="10"/>
              <c:layout>
                <c:manualLayout>
                  <c:x val="0.15899581589958159"/>
                  <c:y val="-0.10970464135021098"/>
                </c:manualLayout>
              </c:layout>
              <c:showLegendKey val="0"/>
              <c:showVal val="1"/>
              <c:showCatName val="1"/>
              <c:showSerName val="0"/>
              <c:showPercent val="0"/>
              <c:showBubbleSize val="0"/>
              <c:separator>
</c:separator>
              <c:extLst>
                <c:ext xmlns:c15="http://schemas.microsoft.com/office/drawing/2012/chart" uri="{CE6537A1-D6FC-4f65-9D91-7224C49458BB}"/>
              </c:extLst>
            </c:dLbl>
            <c:spPr>
              <a:noFill/>
              <a:ln>
                <a:noFill/>
              </a:ln>
              <a:effectLst/>
            </c:spPr>
            <c:txPr>
              <a:bodyPr/>
              <a:lstStyle/>
              <a:p>
                <a:pPr>
                  <a:defRPr sz="900">
                    <a:latin typeface="Arial" pitchFamily="34" charset="0"/>
                    <a:cs typeface="Arial" pitchFamily="34" charset="0"/>
                  </a:defRPr>
                </a:pPr>
                <a:endParaRPr lang="is-IS"/>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numRef>
              <c:f>'LB_Q old'!$B$70:$B$70</c:f>
              <c:numCache>
                <c:formatCode>General</c:formatCode>
                <c:ptCount val="1"/>
              </c:numCache>
            </c:numRef>
          </c:cat>
          <c:val>
            <c:numRef>
              <c:f>'LB_Q old'!$N$77:$N$79</c:f>
              <c:numCache>
                <c:formatCode>0%</c:formatCode>
                <c:ptCount val="3"/>
              </c:numCache>
            </c:numRef>
          </c:val>
        </c:ser>
        <c:dLbls>
          <c:showLegendKey val="0"/>
          <c:showVal val="0"/>
          <c:showCatName val="0"/>
          <c:showSerName val="0"/>
          <c:showPercent val="0"/>
          <c:showBubbleSize val="0"/>
          <c:showLeaderLines val="0"/>
        </c:dLbls>
        <c:firstSliceAng val="0"/>
        <c:holeSize val="50"/>
      </c:doughnutChart>
    </c:plotArea>
    <c:plotVisOnly val="1"/>
    <c:dispBlanksAs val="zero"/>
    <c:showDLblsOverMax val="0"/>
  </c:chart>
  <c:spPr>
    <a:noFill/>
    <a:ln>
      <a:noFill/>
    </a:ln>
  </c:sp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50709782321111507"/>
          <c:h val="0.71220567643493515"/>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old'!$D$80:$G$80</c:f>
              <c:numCache>
                <c:formatCode>#,##0\ ;\(#,##0\);"-"\ </c:formatCode>
                <c:ptCount val="4"/>
                <c:pt idx="0">
                  <c:v>61.805973632537636</c:v>
                </c:pt>
                <c:pt idx="1">
                  <c:v>29.998575371738941</c:v>
                </c:pt>
                <c:pt idx="2">
                  <c:v>24</c:v>
                </c:pt>
                <c:pt idx="3">
                  <c:v>22.065298500864682</c:v>
                </c:pt>
              </c:numCache>
            </c:numRef>
          </c:val>
        </c:ser>
        <c:ser>
          <c:idx val="1"/>
          <c:order val="1"/>
          <c:tx>
            <c:strRef>
              <c:f>'LB_Q old'!$B$73</c:f>
              <c:strCache>
                <c:ptCount val="1"/>
                <c:pt idx="0">
                  <c:v>Non-CPI linked</c:v>
                </c:pt>
              </c:strCache>
            </c:strRef>
          </c:tx>
          <c:spPr>
            <a:solidFill>
              <a:schemeClr val="bg1">
                <a:lumMod val="50000"/>
              </a:schemeClr>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old'!$D$79:$G$79</c:f>
              <c:numCache>
                <c:formatCode>#,##0\ ;\(#,##0\);"-"\ </c:formatCode>
                <c:ptCount val="4"/>
                <c:pt idx="0">
                  <c:v>22.700728471097182</c:v>
                </c:pt>
                <c:pt idx="1">
                  <c:v>29.980233282877755</c:v>
                </c:pt>
                <c:pt idx="2">
                  <c:v>31</c:v>
                </c:pt>
                <c:pt idx="3">
                  <c:v>33.553894957968339</c:v>
                </c:pt>
              </c:numCache>
            </c:numRef>
          </c:val>
        </c:ser>
        <c:ser>
          <c:idx val="0"/>
          <c:order val="2"/>
          <c:tx>
            <c:strRef>
              <c:f>'LB_Q old'!$B$72</c:f>
              <c:strCache>
                <c:ptCount val="1"/>
                <c:pt idx="0">
                  <c:v>CPI linked</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old'!$I$71:$L$71</c:f>
              <c:strCache>
                <c:ptCount val="4"/>
                <c:pt idx="0">
                  <c:v>Q3-13</c:v>
                </c:pt>
                <c:pt idx="1">
                  <c:v>Q4-13</c:v>
                </c:pt>
                <c:pt idx="2">
                  <c:v>Q1-14</c:v>
                </c:pt>
                <c:pt idx="3">
                  <c:v>Q2-14</c:v>
                </c:pt>
              </c:strCache>
            </c:strRef>
          </c:cat>
          <c:val>
            <c:numRef>
              <c:f>'LB_Q old'!$D$78:$G$78</c:f>
              <c:numCache>
                <c:formatCode>#,##0\ ;\(#,##0\);"-"\ </c:formatCode>
                <c:ptCount val="4"/>
                <c:pt idx="0">
                  <c:v>15.49329789636518</c:v>
                </c:pt>
                <c:pt idx="1">
                  <c:v>40.021191345383315</c:v>
                </c:pt>
                <c:pt idx="2">
                  <c:v>45</c:v>
                </c:pt>
                <c:pt idx="3">
                  <c:v>44.38080654116699</c:v>
                </c:pt>
              </c:numCache>
            </c:numRef>
          </c:val>
        </c:ser>
        <c:dLbls>
          <c:showLegendKey val="0"/>
          <c:showVal val="0"/>
          <c:showCatName val="0"/>
          <c:showSerName val="0"/>
          <c:showPercent val="0"/>
          <c:showBubbleSize val="0"/>
        </c:dLbls>
        <c:gapWidth val="80"/>
        <c:overlap val="100"/>
        <c:axId val="756082424"/>
        <c:axId val="756085168"/>
      </c:barChart>
      <c:catAx>
        <c:axId val="756082424"/>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756085168"/>
        <c:crosses val="autoZero"/>
        <c:auto val="1"/>
        <c:lblAlgn val="ctr"/>
        <c:lblOffset val="100"/>
        <c:noMultiLvlLbl val="0"/>
      </c:catAx>
      <c:valAx>
        <c:axId val="756085168"/>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100"/>
            </a:pPr>
            <a:endParaRPr lang="is-IS"/>
          </a:p>
        </c:txPr>
        <c:crossAx val="756082424"/>
        <c:crosses val="autoZero"/>
        <c:crossBetween val="between"/>
        <c:majorUnit val="0.2"/>
      </c:valAx>
      <c:spPr>
        <a:noFill/>
        <a:ln>
          <a:noFill/>
        </a:ln>
      </c:spPr>
    </c:plotArea>
    <c:legend>
      <c:legendPos val="r"/>
      <c:layout>
        <c:manualLayout>
          <c:xMode val="edge"/>
          <c:yMode val="edge"/>
          <c:x val="0.63015691840912746"/>
          <c:y val="0.18251165335729952"/>
          <c:w val="0.29785797811683662"/>
          <c:h val="0.51939279370304581"/>
        </c:manualLayout>
      </c:layout>
      <c:overlay val="0"/>
      <c:spPr>
        <a:noFill/>
        <a:ln>
          <a:noFill/>
        </a:ln>
      </c:spPr>
      <c:txPr>
        <a:bodyPr/>
        <a:lstStyle/>
        <a:p>
          <a:pPr>
            <a:defRPr sz="11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479674796747968"/>
          <c:y val="0.10149953391588398"/>
          <c:w val="0.62195121951219512"/>
          <c:h val="0.66734308804158216"/>
        </c:manualLayout>
      </c:layout>
      <c:barChart>
        <c:barDir val="col"/>
        <c:grouping val="clustered"/>
        <c:varyColors val="0"/>
        <c:ser>
          <c:idx val="0"/>
          <c:order val="0"/>
          <c:spPr>
            <a:solidFill>
              <a:srgbClr val="3562A8"/>
            </a:solidFill>
          </c:spPr>
          <c:invertIfNegative val="0"/>
          <c:dPt>
            <c:idx val="3"/>
            <c:invertIfNegative val="0"/>
            <c:bubble3D val="0"/>
            <c:spPr>
              <a:solidFill>
                <a:srgbClr val="FA7800"/>
              </a:solidFill>
            </c:spPr>
          </c:dPt>
          <c:dLbls>
            <c:dLbl>
              <c:idx val="3"/>
              <c:layout>
                <c:manualLayout>
                  <c:x val="8.130081300813009E-3"/>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old'!$D$92:$G$92</c:f>
              <c:strCache>
                <c:ptCount val="4"/>
                <c:pt idx="0">
                  <c:v>2010</c:v>
                </c:pt>
                <c:pt idx="1">
                  <c:v>2011</c:v>
                </c:pt>
                <c:pt idx="2">
                  <c:v>2012</c:v>
                </c:pt>
                <c:pt idx="3">
                  <c:v>Q1-13</c:v>
                </c:pt>
              </c:strCache>
            </c:strRef>
          </c:cat>
          <c:val>
            <c:numRef>
              <c:f>'LB_Q old'!$D$93:$G$93</c:f>
              <c:numCache>
                <c:formatCode>0%</c:formatCode>
                <c:ptCount val="4"/>
                <c:pt idx="0">
                  <c:v>0.27</c:v>
                </c:pt>
                <c:pt idx="1">
                  <c:v>0.42612055916659253</c:v>
                </c:pt>
                <c:pt idx="2">
                  <c:v>0.4284355254333016</c:v>
                </c:pt>
                <c:pt idx="3">
                  <c:v>0.43719490442085646</c:v>
                </c:pt>
              </c:numCache>
            </c:numRef>
          </c:val>
        </c:ser>
        <c:dLbls>
          <c:showLegendKey val="0"/>
          <c:showVal val="0"/>
          <c:showCatName val="0"/>
          <c:showSerName val="0"/>
          <c:showPercent val="0"/>
          <c:showBubbleSize val="0"/>
        </c:dLbls>
        <c:gapWidth val="80"/>
        <c:axId val="756090656"/>
        <c:axId val="756091048"/>
      </c:barChart>
      <c:catAx>
        <c:axId val="75609065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100"/>
            </a:pPr>
            <a:endParaRPr lang="is-IS"/>
          </a:p>
        </c:txPr>
        <c:crossAx val="756091048"/>
        <c:crosses val="autoZero"/>
        <c:auto val="1"/>
        <c:lblAlgn val="ctr"/>
        <c:lblOffset val="100"/>
        <c:noMultiLvlLbl val="0"/>
      </c:catAx>
      <c:valAx>
        <c:axId val="756091048"/>
        <c:scaling>
          <c:orientation val="minMax"/>
          <c:max val="0.5"/>
          <c:min val="0"/>
        </c:scaling>
        <c:delete val="1"/>
        <c:axPos val="l"/>
        <c:numFmt formatCode="0%" sourceLinked="1"/>
        <c:majorTickMark val="out"/>
        <c:minorTickMark val="none"/>
        <c:tickLblPos val="nextTo"/>
        <c:crossAx val="756090656"/>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old'!$A$82</c:f>
              <c:strCache>
                <c:ptCount val="1"/>
                <c:pt idx="0">
                  <c:v>Cost-to-income ratio</c:v>
                </c:pt>
              </c:strCache>
            </c:strRef>
          </c:tx>
          <c:spPr>
            <a:solidFill>
              <a:srgbClr val="87A4D4"/>
            </a:solidFill>
          </c:spPr>
          <c:invertIfNegative val="0"/>
          <c:dPt>
            <c:idx val="0"/>
            <c:invertIfNegative val="0"/>
            <c:bubble3D val="0"/>
            <c:spPr>
              <a:solidFill>
                <a:srgbClr val="3562A8"/>
              </a:solidFill>
            </c:spPr>
          </c:dPt>
          <c:dPt>
            <c:idx val="1"/>
            <c:invertIfNegative val="0"/>
            <c:bubble3D val="0"/>
          </c:dPt>
          <c:dPt>
            <c:idx val="2"/>
            <c:invertIfNegative val="0"/>
            <c:bubble3D val="0"/>
          </c:dPt>
          <c:dPt>
            <c:idx val="3"/>
            <c:invertIfNegative val="0"/>
            <c:bubble3D val="0"/>
          </c:dPt>
          <c:dPt>
            <c:idx val="4"/>
            <c:invertIfNegative val="0"/>
            <c:bubble3D val="0"/>
            <c:spPr>
              <a:solidFill>
                <a:srgbClr val="3562A8"/>
              </a:solidFill>
            </c:spPr>
          </c:dPt>
          <c:dPt>
            <c:idx val="5"/>
            <c:invertIfNegative val="0"/>
            <c:bubble3D val="0"/>
          </c:dPt>
          <c:dPt>
            <c:idx val="6"/>
            <c:invertIfNegative val="0"/>
            <c:bubble3D val="0"/>
          </c:dPt>
          <c:dPt>
            <c:idx val="7"/>
            <c:invertIfNegative val="0"/>
            <c:bubble3D val="0"/>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old'!$F$82:$N$82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7866016"/>
        <c:axId val="557866800"/>
      </c:barChart>
      <c:lineChart>
        <c:grouping val="standard"/>
        <c:varyColors val="0"/>
        <c:ser>
          <c:idx val="1"/>
          <c:order val="1"/>
          <c:tx>
            <c:strRef>
              <c:f>'KFI old'!$A$83</c:f>
              <c:strCache>
                <c:ptCount val="1"/>
              </c:strCache>
            </c:strRef>
          </c:tx>
          <c:spPr>
            <a:ln w="25400">
              <a:solidFill>
                <a:srgbClr val="FF0000"/>
              </a:solidFill>
              <a:prstDash val="sysDash"/>
            </a:ln>
          </c:spPr>
          <c:marker>
            <c:symbol val="none"/>
          </c:marker>
          <c:cat>
            <c:strRef>
              <c:f>'KFI old'!$F$81:$N$81</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old'!$F$83:$N$83</c:f>
              <c:numCache>
                <c:formatCode>0.0</c:formatCode>
                <c:ptCount val="9"/>
                <c:pt idx="0">
                  <c:v>50</c:v>
                </c:pt>
                <c:pt idx="1">
                  <c:v>50</c:v>
                </c:pt>
                <c:pt idx="2">
                  <c:v>50</c:v>
                </c:pt>
                <c:pt idx="3">
                  <c:v>50</c:v>
                </c:pt>
                <c:pt idx="4">
                  <c:v>50</c:v>
                </c:pt>
                <c:pt idx="5">
                  <c:v>50</c:v>
                </c:pt>
                <c:pt idx="6">
                  <c:v>50</c:v>
                </c:pt>
                <c:pt idx="7">
                  <c:v>50</c:v>
                </c:pt>
                <c:pt idx="8">
                  <c:v>50</c:v>
                </c:pt>
              </c:numCache>
            </c:numRef>
          </c:val>
          <c:smooth val="0"/>
        </c:ser>
        <c:dLbls>
          <c:showLegendKey val="0"/>
          <c:showVal val="0"/>
          <c:showCatName val="0"/>
          <c:showSerName val="0"/>
          <c:showPercent val="0"/>
          <c:showBubbleSize val="0"/>
        </c:dLbls>
        <c:marker val="1"/>
        <c:smooth val="0"/>
        <c:axId val="557866016"/>
        <c:axId val="557866800"/>
      </c:lineChart>
      <c:catAx>
        <c:axId val="557866016"/>
        <c:scaling>
          <c:orientation val="minMax"/>
        </c:scaling>
        <c:delete val="0"/>
        <c:axPos val="b"/>
        <c:numFmt formatCode="General" sourceLinked="1"/>
        <c:majorTickMark val="none"/>
        <c:minorTickMark val="none"/>
        <c:tickLblPos val="none"/>
        <c:spPr>
          <a:ln w="31750">
            <a:solidFill>
              <a:schemeClr val="tx1"/>
            </a:solidFill>
          </a:ln>
        </c:spPr>
        <c:crossAx val="557866800"/>
        <c:crosses val="autoZero"/>
        <c:auto val="1"/>
        <c:lblAlgn val="ctr"/>
        <c:lblOffset val="0"/>
        <c:noMultiLvlLbl val="0"/>
      </c:catAx>
      <c:valAx>
        <c:axId val="557866800"/>
        <c:scaling>
          <c:orientation val="minMax"/>
          <c:max val="100"/>
          <c:min val="0"/>
        </c:scaling>
        <c:delete val="1"/>
        <c:axPos val="l"/>
        <c:numFmt formatCode="0.0" sourceLinked="1"/>
        <c:majorTickMark val="out"/>
        <c:minorTickMark val="none"/>
        <c:tickLblPos val="nextTo"/>
        <c:crossAx val="55786601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16788946157849E-2"/>
          <c:y val="0.15694198352623276"/>
          <c:w val="0.32149511161851035"/>
          <c:h val="0.59833787512482806"/>
        </c:manualLayout>
      </c:layout>
      <c:doughnutChart>
        <c:varyColors val="1"/>
        <c:ser>
          <c:idx val="0"/>
          <c:order val="0"/>
          <c:dPt>
            <c:idx val="0"/>
            <c:bubble3D val="0"/>
            <c:spPr>
              <a:solidFill>
                <a:srgbClr val="3562A8"/>
              </a:solidFill>
            </c:spPr>
          </c:dPt>
          <c:dPt>
            <c:idx val="1"/>
            <c:bubble3D val="0"/>
            <c:spPr>
              <a:solidFill>
                <a:srgbClr val="5D88C2"/>
              </a:solidFill>
            </c:spPr>
          </c:dPt>
          <c:dPt>
            <c:idx val="2"/>
            <c:bubble3D val="0"/>
            <c:spPr>
              <a:solidFill>
                <a:srgbClr val="87A4D4"/>
              </a:solidFill>
            </c:spPr>
          </c:dPt>
          <c:dPt>
            <c:idx val="3"/>
            <c:bubble3D val="0"/>
            <c:spPr>
              <a:solidFill>
                <a:srgbClr val="B4C9E9"/>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Pt>
            <c:idx val="9"/>
            <c:bubble3D val="0"/>
            <c:spPr>
              <a:solidFill>
                <a:schemeClr val="accent3">
                  <a:lumMod val="50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old'!$M$50:$M$59</c:f>
              <c:strCache>
                <c:ptCount val="10"/>
                <c:pt idx="0">
                  <c:v>Individuals</c:v>
                </c:pt>
                <c:pt idx="1">
                  <c:v>Real Estate &amp; Construction</c:v>
                </c:pt>
                <c:pt idx="2">
                  <c:v>Fishing</c:v>
                </c:pt>
                <c:pt idx="3">
                  <c:v>Information &amp; Communication</c:v>
                </c:pt>
                <c:pt idx="4">
                  <c:v>Wholesale &amp; Retail</c:v>
                </c:pt>
                <c:pt idx="5">
                  <c:v>Finance &amp; Insurance</c:v>
                </c:pt>
                <c:pt idx="6">
                  <c:v>Industry, Energy &amp; Manufacturing</c:v>
                </c:pt>
                <c:pt idx="7">
                  <c:v>Transportation</c:v>
                </c:pt>
                <c:pt idx="8">
                  <c:v>Services</c:v>
                </c:pt>
                <c:pt idx="9">
                  <c:v>Other sectors</c:v>
                </c:pt>
              </c:strCache>
            </c:strRef>
          </c:cat>
          <c:val>
            <c:numRef>
              <c:f>'LB_Q old'!$N$50:$N$59</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showLeaderLines val="1"/>
        </c:dLbls>
        <c:firstSliceAng val="0"/>
        <c:holeSize val="48"/>
      </c:doughnutChart>
    </c:plotArea>
    <c:legend>
      <c:legendPos val="r"/>
      <c:layout>
        <c:manualLayout>
          <c:xMode val="edge"/>
          <c:yMode val="edge"/>
          <c:x val="0.39320853550022672"/>
          <c:y val="9.0894017042029318E-2"/>
          <c:w val="0.48230680120208852"/>
          <c:h val="0.74840572078251844"/>
        </c:manualLayout>
      </c:layout>
      <c:overlay val="0"/>
      <c:txPr>
        <a:bodyPr/>
        <a:lstStyle/>
        <a:p>
          <a:pPr rtl="0">
            <a:defRPr/>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0934300751673"/>
          <c:y val="8.8378238452387375E-2"/>
          <c:w val="0.68035579291955239"/>
          <c:h val="0.56329253350047492"/>
        </c:manualLayout>
      </c:layout>
      <c:barChart>
        <c:barDir val="col"/>
        <c:grouping val="percentStacked"/>
        <c:varyColors val="0"/>
        <c:ser>
          <c:idx val="2"/>
          <c:order val="0"/>
          <c:tx>
            <c:strRef>
              <c:f>'LB_Q old'!$B$74</c:f>
              <c:strCache>
                <c:ptCount val="1"/>
                <c:pt idx="0">
                  <c:v>FX</c:v>
                </c:pt>
              </c:strCache>
            </c:strRef>
          </c:tx>
          <c:spPr>
            <a:solidFill>
              <a:srgbClr val="FA7800"/>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old'!$G$80:$L$80</c:f>
              <c:numCache>
                <c:formatCode>#,##0\ ;\(#,##0\);"-"\ </c:formatCode>
                <c:ptCount val="6"/>
                <c:pt idx="0">
                  <c:v>22.065298500864682</c:v>
                </c:pt>
                <c:pt idx="1">
                  <c:v>22.342782900872091</c:v>
                </c:pt>
                <c:pt idx="2">
                  <c:v>22.058854155819812</c:v>
                </c:pt>
                <c:pt idx="3">
                  <c:v>19.182389937106919</c:v>
                </c:pt>
                <c:pt idx="4">
                  <c:v>18.063458505684675</c:v>
                </c:pt>
                <c:pt idx="5">
                  <c:v>0</c:v>
                </c:pt>
              </c:numCache>
            </c:numRef>
          </c:val>
        </c:ser>
        <c:ser>
          <c:idx val="1"/>
          <c:order val="1"/>
          <c:tx>
            <c:strRef>
              <c:f>'LB_Q old'!$B$73</c:f>
              <c:strCache>
                <c:ptCount val="1"/>
                <c:pt idx="0">
                  <c:v>Non-CPI linked</c:v>
                </c:pt>
              </c:strCache>
            </c:strRef>
          </c:tx>
          <c:spPr>
            <a:solidFill>
              <a:schemeClr val="bg1">
                <a:lumMod val="50000"/>
              </a:schemeClr>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old'!$G$79:$L$79</c:f>
              <c:numCache>
                <c:formatCode>#,##0\ ;\(#,##0\);"-"\ </c:formatCode>
                <c:ptCount val="6"/>
                <c:pt idx="0">
                  <c:v>33.553894957968339</c:v>
                </c:pt>
                <c:pt idx="1">
                  <c:v>33.901917473032505</c:v>
                </c:pt>
                <c:pt idx="2">
                  <c:v>33.844437039659567</c:v>
                </c:pt>
                <c:pt idx="3">
                  <c:v>36.163522012578611</c:v>
                </c:pt>
                <c:pt idx="4">
                  <c:v>37.101010211087257</c:v>
                </c:pt>
                <c:pt idx="5">
                  <c:v>0</c:v>
                </c:pt>
              </c:numCache>
            </c:numRef>
          </c:val>
        </c:ser>
        <c:ser>
          <c:idx val="0"/>
          <c:order val="2"/>
          <c:tx>
            <c:strRef>
              <c:f>'LB_Q old'!$B$72</c:f>
              <c:strCache>
                <c:ptCount val="1"/>
                <c:pt idx="0">
                  <c:v>CPI linked</c:v>
                </c:pt>
              </c:strCache>
            </c:strRef>
          </c:tx>
          <c:spPr>
            <a:solidFill>
              <a:srgbClr val="3562A8"/>
            </a:solidFill>
          </c:spPr>
          <c:invertIfNegative val="0"/>
          <c:dLbls>
            <c:numFmt formatCode="#,##0" sourceLinked="0"/>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old'!$G$77:$L$77</c:f>
              <c:strCache>
                <c:ptCount val="6"/>
                <c:pt idx="0">
                  <c:v>Q1-13</c:v>
                </c:pt>
                <c:pt idx="1">
                  <c:v>Q2-13</c:v>
                </c:pt>
                <c:pt idx="2">
                  <c:v>Q3-13</c:v>
                </c:pt>
                <c:pt idx="3">
                  <c:v>Q4-13</c:v>
                </c:pt>
                <c:pt idx="4">
                  <c:v>Q1-14</c:v>
                </c:pt>
                <c:pt idx="5">
                  <c:v>Q2-14</c:v>
                </c:pt>
              </c:strCache>
            </c:strRef>
          </c:cat>
          <c:val>
            <c:numRef>
              <c:f>'LB_Q old'!$G$78:$L$78</c:f>
              <c:numCache>
                <c:formatCode>#,##0\ ;\(#,##0\);"-"\ </c:formatCode>
                <c:ptCount val="6"/>
                <c:pt idx="0">
                  <c:v>44.38080654116699</c:v>
                </c:pt>
                <c:pt idx="1">
                  <c:v>43.7552996260954</c:v>
                </c:pt>
                <c:pt idx="2">
                  <c:v>44.09670880452061</c:v>
                </c:pt>
                <c:pt idx="3">
                  <c:v>44.654088050314463</c:v>
                </c:pt>
                <c:pt idx="4">
                  <c:v>44.835531283228072</c:v>
                </c:pt>
                <c:pt idx="5">
                  <c:v>0</c:v>
                </c:pt>
              </c:numCache>
            </c:numRef>
          </c:val>
        </c:ser>
        <c:dLbls>
          <c:showLegendKey val="0"/>
          <c:showVal val="0"/>
          <c:showCatName val="0"/>
          <c:showSerName val="0"/>
          <c:showPercent val="0"/>
          <c:showBubbleSize val="0"/>
        </c:dLbls>
        <c:gapWidth val="50"/>
        <c:overlap val="100"/>
        <c:axId val="756091440"/>
        <c:axId val="756088304"/>
      </c:barChart>
      <c:catAx>
        <c:axId val="75609144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756088304"/>
        <c:crosses val="autoZero"/>
        <c:auto val="1"/>
        <c:lblAlgn val="ctr"/>
        <c:lblOffset val="100"/>
        <c:noMultiLvlLbl val="0"/>
      </c:catAx>
      <c:valAx>
        <c:axId val="756088304"/>
        <c:scaling>
          <c:orientation val="minMax"/>
          <c:max val="1"/>
          <c:min val="0"/>
        </c:scaling>
        <c:delete val="0"/>
        <c:axPos val="l"/>
        <c:numFmt formatCode="0%" sourceLinked="1"/>
        <c:majorTickMark val="none"/>
        <c:minorTickMark val="none"/>
        <c:tickLblPos val="nextTo"/>
        <c:spPr>
          <a:ln w="31750">
            <a:solidFill>
              <a:schemeClr val="tx1"/>
            </a:solidFill>
          </a:ln>
        </c:spPr>
        <c:txPr>
          <a:bodyPr/>
          <a:lstStyle/>
          <a:p>
            <a:pPr>
              <a:defRPr sz="1000"/>
            </a:pPr>
            <a:endParaRPr lang="is-IS"/>
          </a:p>
        </c:txPr>
        <c:crossAx val="756091440"/>
        <c:crosses val="autoZero"/>
        <c:crossBetween val="between"/>
        <c:majorUnit val="0.2"/>
      </c:valAx>
      <c:spPr>
        <a:noFill/>
        <a:ln>
          <a:noFill/>
        </a:ln>
      </c:spPr>
    </c:plotArea>
    <c:legend>
      <c:legendPos val="b"/>
      <c:layout>
        <c:manualLayout>
          <c:xMode val="edge"/>
          <c:yMode val="edge"/>
          <c:x val="0.11335145790929546"/>
          <c:y val="0.76251868116682642"/>
          <c:w val="0.5789813075396032"/>
          <c:h val="0.11536148890479599"/>
        </c:manualLayout>
      </c:layout>
      <c:overlay val="0"/>
      <c:spPr>
        <a:noFill/>
        <a:ln>
          <a:noFill/>
        </a:ln>
      </c:spPr>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198501872659173E-2"/>
          <c:y val="7.9927315918294481E-2"/>
          <c:w val="0.91760299625468167"/>
          <c:h val="0.6502484784058935"/>
        </c:manualLayout>
      </c:layout>
      <c:barChart>
        <c:barDir val="col"/>
        <c:grouping val="stacked"/>
        <c:varyColors val="0"/>
        <c:ser>
          <c:idx val="0"/>
          <c:order val="0"/>
          <c:tx>
            <c:strRef>
              <c:f>'LB_Q old'!$B$88</c:f>
              <c:strCache>
                <c:ptCount val="1"/>
                <c:pt idx="0">
                  <c:v>Individuals</c:v>
                </c:pt>
              </c:strCache>
            </c:strRef>
          </c:tx>
          <c:spPr>
            <a:solidFill>
              <a:srgbClr val="3562A8"/>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old'!$G$88:$L$88</c:f>
              <c:numCache>
                <c:formatCode>#,##0\ ;\(#,##0\);"-"\ </c:formatCode>
                <c:ptCount val="6"/>
                <c:pt idx="0">
                  <c:v>247.245</c:v>
                </c:pt>
                <c:pt idx="1">
                  <c:v>253.86799999999999</c:v>
                </c:pt>
                <c:pt idx="2">
                  <c:v>256.62599999999998</c:v>
                </c:pt>
                <c:pt idx="3">
                  <c:v>310.49099999999999</c:v>
                </c:pt>
                <c:pt idx="4">
                  <c:v>311.94099999999997</c:v>
                </c:pt>
                <c:pt idx="5">
                  <c:v>0</c:v>
                </c:pt>
              </c:numCache>
            </c:numRef>
          </c:val>
        </c:ser>
        <c:ser>
          <c:idx val="1"/>
          <c:order val="1"/>
          <c:tx>
            <c:strRef>
              <c:f>'LB_Q old'!$B$89</c:f>
              <c:strCache>
                <c:ptCount val="1"/>
                <c:pt idx="0">
                  <c:v>Corporate</c:v>
                </c:pt>
              </c:strCache>
            </c:strRef>
          </c:tx>
          <c:spPr>
            <a:solidFill>
              <a:srgbClr val="FA7800"/>
            </a:solidFill>
          </c:spPr>
          <c:invertIfNegative val="0"/>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old'!$G$89:$L$89</c:f>
              <c:numCache>
                <c:formatCode>#,##0\ ;\(#,##0\);"-"\ </c:formatCode>
                <c:ptCount val="6"/>
                <c:pt idx="0">
                  <c:v>318.28080439499996</c:v>
                </c:pt>
                <c:pt idx="1">
                  <c:v>313.38900000000001</c:v>
                </c:pt>
                <c:pt idx="2">
                  <c:v>319.57799999999997</c:v>
                </c:pt>
                <c:pt idx="3">
                  <c:v>325.28300000000002</c:v>
                </c:pt>
                <c:pt idx="4">
                  <c:v>330.4</c:v>
                </c:pt>
                <c:pt idx="5">
                  <c:v>0</c:v>
                </c:pt>
              </c:numCache>
            </c:numRef>
          </c:val>
        </c:ser>
        <c:ser>
          <c:idx val="2"/>
          <c:order val="2"/>
          <c:tx>
            <c:strRef>
              <c:f>'LB_Q old'!$B$90</c:f>
              <c:strCache>
                <c:ptCount val="1"/>
              </c:strCache>
            </c:strRef>
          </c:tx>
          <c:spPr>
            <a:noFill/>
            <a:ln>
              <a:noFill/>
            </a:ln>
          </c:spPr>
          <c:invertIfNegative val="0"/>
          <c:dLbls>
            <c:numFmt formatCode="#,##0" sourceLinked="0"/>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old'!$G$87:$L$87</c:f>
              <c:strCache>
                <c:ptCount val="6"/>
                <c:pt idx="0">
                  <c:v>Q1-13</c:v>
                </c:pt>
                <c:pt idx="1">
                  <c:v>Q2-13</c:v>
                </c:pt>
                <c:pt idx="2">
                  <c:v>Q3-13</c:v>
                </c:pt>
                <c:pt idx="3">
                  <c:v>Q4-13</c:v>
                </c:pt>
                <c:pt idx="4">
                  <c:v>Q1-14</c:v>
                </c:pt>
                <c:pt idx="5">
                  <c:v>Q2-14</c:v>
                </c:pt>
              </c:strCache>
            </c:strRef>
          </c:cat>
          <c:val>
            <c:numRef>
              <c:f>'LB_Q old'!$D$90:$I$90</c:f>
              <c:numCache>
                <c:formatCode>#,##0\ ;\(#,##0\);"-"\ </c:formatCode>
                <c:ptCount val="6"/>
                <c:pt idx="0">
                  <c:v>451.21899999999999</c:v>
                </c:pt>
                <c:pt idx="1">
                  <c:v>561.54999999999995</c:v>
                </c:pt>
                <c:pt idx="2">
                  <c:v>566.57999999999993</c:v>
                </c:pt>
                <c:pt idx="3">
                  <c:v>565.52580439500002</c:v>
                </c:pt>
                <c:pt idx="4">
                  <c:v>567.25700000000006</c:v>
                </c:pt>
                <c:pt idx="5">
                  <c:v>576.20399999999995</c:v>
                </c:pt>
              </c:numCache>
            </c:numRef>
          </c:val>
        </c:ser>
        <c:dLbls>
          <c:showLegendKey val="0"/>
          <c:showVal val="0"/>
          <c:showCatName val="0"/>
          <c:showSerName val="0"/>
          <c:showPercent val="0"/>
          <c:showBubbleSize val="0"/>
        </c:dLbls>
        <c:gapWidth val="80"/>
        <c:overlap val="100"/>
        <c:axId val="756087520"/>
        <c:axId val="756085952"/>
      </c:barChart>
      <c:catAx>
        <c:axId val="756087520"/>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756085952"/>
        <c:crosses val="autoZero"/>
        <c:auto val="1"/>
        <c:lblAlgn val="ctr"/>
        <c:lblOffset val="100"/>
        <c:noMultiLvlLbl val="0"/>
      </c:catAx>
      <c:valAx>
        <c:axId val="756085952"/>
        <c:scaling>
          <c:orientation val="minMax"/>
          <c:max val="720"/>
          <c:min val="0"/>
        </c:scaling>
        <c:delete val="1"/>
        <c:axPos val="l"/>
        <c:numFmt formatCode="#,##0\ ;\(#,##0\);&quot;-&quot;\ " sourceLinked="1"/>
        <c:majorTickMark val="out"/>
        <c:minorTickMark val="none"/>
        <c:tickLblPos val="nextTo"/>
        <c:crossAx val="756087520"/>
        <c:crosses val="autoZero"/>
        <c:crossBetween val="between"/>
      </c:valAx>
      <c:spPr>
        <a:noFill/>
        <a:ln>
          <a:noFill/>
        </a:ln>
      </c:spPr>
    </c:plotArea>
    <c:legend>
      <c:legendPos val="b"/>
      <c:legendEntry>
        <c:idx val="2"/>
        <c:delete val="1"/>
      </c:legendEntry>
      <c:layout>
        <c:manualLayout>
          <c:xMode val="edge"/>
          <c:yMode val="edge"/>
          <c:x val="0.15881005042908963"/>
          <c:y val="0.89040574698570463"/>
          <c:w val="0.70485180925418034"/>
          <c:h val="0.1095942530142953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198501872659173E-2"/>
          <c:y val="7.9927315918294481E-2"/>
          <c:w val="0.91760299625468167"/>
          <c:h val="0.6502484784058935"/>
        </c:manualLayout>
      </c:layout>
      <c:barChart>
        <c:barDir val="col"/>
        <c:grouping val="clustered"/>
        <c:varyColors val="0"/>
        <c:ser>
          <c:idx val="0"/>
          <c:order val="0"/>
          <c:tx>
            <c:strRef>
              <c:f>'LB_Q old'!$B$99</c:f>
              <c:strCache>
                <c:ptCount val="1"/>
                <c:pt idx="0">
                  <c:v>Mortgage loans</c:v>
                </c:pt>
              </c:strCache>
            </c:strRef>
          </c:tx>
          <c:spPr>
            <a:solidFill>
              <a:srgbClr val="3562A8"/>
            </a:solidFill>
          </c:spPr>
          <c:invertIfNegative val="0"/>
          <c:dPt>
            <c:idx val="5"/>
            <c:invertIfNegative val="0"/>
            <c:bubble3D val="0"/>
            <c:spPr>
              <a:solidFill>
                <a:srgbClr val="FA7800"/>
              </a:solidFill>
            </c:spPr>
          </c:dPt>
          <c:dLbls>
            <c:spPr>
              <a:noFill/>
            </c:spPr>
            <c:txPr>
              <a:bodyPr/>
              <a:lstStyle/>
              <a:p>
                <a:pPr>
                  <a:defRPr sz="1000">
                    <a:solidFill>
                      <a:sysClr val="windowText" lastClr="000000"/>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old'!$G$98:$L$98</c:f>
              <c:strCache>
                <c:ptCount val="6"/>
                <c:pt idx="0">
                  <c:v>Q1-13</c:v>
                </c:pt>
                <c:pt idx="1">
                  <c:v>Q2-13</c:v>
                </c:pt>
                <c:pt idx="2">
                  <c:v>Q3-13</c:v>
                </c:pt>
                <c:pt idx="3">
                  <c:v>Q4-13</c:v>
                </c:pt>
                <c:pt idx="4">
                  <c:v>Q1-14</c:v>
                </c:pt>
                <c:pt idx="5">
                  <c:v>Q2-14</c:v>
                </c:pt>
              </c:strCache>
            </c:strRef>
          </c:cat>
          <c:val>
            <c:numRef>
              <c:f>'LB_Q old'!$G$99:$L$99</c:f>
              <c:numCache>
                <c:formatCode>0</c:formatCode>
                <c:ptCount val="6"/>
                <c:pt idx="0">
                  <c:v>201.38300000000001</c:v>
                </c:pt>
                <c:pt idx="1">
                  <c:v>207.31299999999999</c:v>
                </c:pt>
                <c:pt idx="2">
                  <c:v>212.01400000000001</c:v>
                </c:pt>
                <c:pt idx="3">
                  <c:v>266.16800000000001</c:v>
                </c:pt>
                <c:pt idx="4">
                  <c:v>267.791</c:v>
                </c:pt>
                <c:pt idx="5">
                  <c:v>0</c:v>
                </c:pt>
              </c:numCache>
            </c:numRef>
          </c:val>
        </c:ser>
        <c:dLbls>
          <c:showLegendKey val="0"/>
          <c:showVal val="0"/>
          <c:showCatName val="0"/>
          <c:showSerName val="0"/>
          <c:showPercent val="0"/>
          <c:showBubbleSize val="0"/>
        </c:dLbls>
        <c:gapWidth val="80"/>
        <c:axId val="756083208"/>
        <c:axId val="756086344"/>
      </c:barChart>
      <c:catAx>
        <c:axId val="756083208"/>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00"/>
            </a:pPr>
            <a:endParaRPr lang="is-IS"/>
          </a:p>
        </c:txPr>
        <c:crossAx val="756086344"/>
        <c:crosses val="autoZero"/>
        <c:auto val="1"/>
        <c:lblAlgn val="ctr"/>
        <c:lblOffset val="100"/>
        <c:noMultiLvlLbl val="0"/>
      </c:catAx>
      <c:valAx>
        <c:axId val="756086344"/>
        <c:scaling>
          <c:orientation val="minMax"/>
          <c:max val="400"/>
          <c:min val="0"/>
        </c:scaling>
        <c:delete val="1"/>
        <c:axPos val="l"/>
        <c:numFmt formatCode="0" sourceLinked="1"/>
        <c:majorTickMark val="out"/>
        <c:minorTickMark val="none"/>
        <c:tickLblPos val="nextTo"/>
        <c:crossAx val="756083208"/>
        <c:crosses val="autoZero"/>
        <c:crossBetween val="between"/>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old'!$B$175</c:f>
              <c:strCache>
                <c:ptCount val="1"/>
                <c:pt idx="0">
                  <c:v>Loans in &gt;90 days past due</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old'!$B$176</c:f>
              <c:strCache>
                <c:ptCount val="1"/>
                <c:pt idx="0">
                  <c:v>Other problem loans</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old'!$N$174:$S$174</c:f>
              <c:strCache>
                <c:ptCount val="6"/>
                <c:pt idx="0">
                  <c:v>2010</c:v>
                </c:pt>
                <c:pt idx="1">
                  <c:v>2011</c:v>
                </c:pt>
                <c:pt idx="2">
                  <c:v>2012</c:v>
                </c:pt>
                <c:pt idx="3">
                  <c:v>2013</c:v>
                </c:pt>
                <c:pt idx="4">
                  <c:v>Q1-14</c:v>
                </c:pt>
                <c:pt idx="5">
                  <c:v>Q2-14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756080856"/>
        <c:axId val="756081248"/>
      </c:barChart>
      <c:catAx>
        <c:axId val="75608085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756081248"/>
        <c:crosses val="autoZero"/>
        <c:auto val="1"/>
        <c:lblAlgn val="ctr"/>
        <c:lblOffset val="100"/>
        <c:noMultiLvlLbl val="0"/>
      </c:catAx>
      <c:valAx>
        <c:axId val="756081248"/>
        <c:scaling>
          <c:orientation val="minMax"/>
          <c:max val="60"/>
          <c:min val="0"/>
        </c:scaling>
        <c:delete val="1"/>
        <c:axPos val="l"/>
        <c:numFmt formatCode="#,##0.0" sourceLinked="1"/>
        <c:majorTickMark val="none"/>
        <c:minorTickMark val="none"/>
        <c:tickLblPos val="nextTo"/>
        <c:crossAx val="756080856"/>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9.3958689946365387E-2"/>
          <c:w val="0.44339206784819651"/>
          <c:h val="0.65759113444152817"/>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33333"/>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Ref>
              <c:f>'LB_Q old'!$B$219:$B$223</c:f>
              <c:strCache>
                <c:ptCount val="5"/>
                <c:pt idx="0">
                  <c:v>&gt;90 days facility default</c:v>
                </c:pt>
                <c:pt idx="1">
                  <c:v>FX rulings</c:v>
                </c:pt>
                <c:pt idx="2">
                  <c:v>Previously restructured</c:v>
                </c:pt>
                <c:pt idx="3">
                  <c:v>In recovery</c:v>
                </c:pt>
                <c:pt idx="4">
                  <c:v>Impaired &lt;90 days default</c:v>
                </c:pt>
              </c:strCache>
            </c:strRef>
          </c:cat>
          <c:val>
            <c:numRef>
              <c:f>'LB_Q old'!$C$219:$C$223</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egendEntry>
        <c:idx val="3"/>
        <c:delete val="1"/>
      </c:legendEntry>
      <c:layout>
        <c:manualLayout>
          <c:xMode val="edge"/>
          <c:yMode val="edge"/>
          <c:x val="0.44823103952396831"/>
          <c:y val="0.20156719540492218"/>
          <c:w val="0.52136722323390361"/>
          <c:h val="0.48736429685419752"/>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58461746722921E-4"/>
          <c:y val="0.10403185109107739"/>
          <c:w val="0.40864712827801969"/>
          <c:h val="0.68897510999530853"/>
        </c:manualLayout>
      </c:layout>
      <c:doughnutChart>
        <c:varyColors val="1"/>
        <c:ser>
          <c:idx val="0"/>
          <c:order val="0"/>
          <c:dPt>
            <c:idx val="0"/>
            <c:bubble3D val="0"/>
            <c:spPr>
              <a:solidFill>
                <a:srgbClr val="005FAC"/>
              </a:solidFill>
            </c:spPr>
          </c:dPt>
          <c:dPt>
            <c:idx val="1"/>
            <c:bubble3D val="0"/>
            <c:spPr>
              <a:solidFill>
                <a:srgbClr val="7FA6CD"/>
              </a:solidFill>
            </c:spPr>
          </c:dPt>
          <c:dPt>
            <c:idx val="2"/>
            <c:bubble3D val="0"/>
            <c:spPr>
              <a:solidFill>
                <a:srgbClr val="AFD2E7"/>
              </a:solidFill>
            </c:spPr>
          </c:dPt>
          <c:dPt>
            <c:idx val="3"/>
            <c:bubble3D val="0"/>
            <c:spPr>
              <a:solidFill>
                <a:srgbClr val="9FA6AB"/>
              </a:solidFill>
            </c:spPr>
          </c:dPt>
          <c:dPt>
            <c:idx val="4"/>
            <c:bubble3D val="0"/>
            <c:spPr>
              <a:solidFill>
                <a:srgbClr val="3A3A3C"/>
              </a:solidFill>
            </c:spPr>
          </c:dPt>
          <c:dPt>
            <c:idx val="5"/>
            <c:bubble3D val="0"/>
            <c:spPr>
              <a:solidFill>
                <a:srgbClr val="FA7800"/>
              </a:solidFill>
            </c:spPr>
          </c:dPt>
          <c:dPt>
            <c:idx val="6"/>
            <c:bubble3D val="0"/>
            <c:spPr>
              <a:solidFill>
                <a:schemeClr val="bg1">
                  <a:lumMod val="50000"/>
                </a:schemeClr>
              </a:solidFill>
            </c:spPr>
          </c:dPt>
          <c:dPt>
            <c:idx val="7"/>
            <c:bubble3D val="0"/>
            <c:spPr>
              <a:solidFill>
                <a:schemeClr val="bg1">
                  <a:lumMod val="65000"/>
                </a:schemeClr>
              </a:solidFill>
            </c:spPr>
          </c:dPt>
          <c:dLbls>
            <c:dLbl>
              <c:idx val="1"/>
              <c:layout>
                <c:manualLayout>
                  <c:x val="-2.3722983368981353E-18"/>
                  <c:y val="2.576489533011272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932367149758454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a:solidFill>
                      <a:schemeClr val="bg1"/>
                    </a:solidFill>
                  </a:defRPr>
                </a:pPr>
                <a:endParaRPr lang="is-IS"/>
              </a:p>
            </c:txPr>
            <c:showLegendKey val="0"/>
            <c:showVal val="1"/>
            <c:showCatName val="0"/>
            <c:showSerName val="0"/>
            <c:showPercent val="0"/>
            <c:showBubbleSize val="0"/>
            <c:showLeaderLines val="1"/>
            <c:extLst>
              <c:ext xmlns:c15="http://schemas.microsoft.com/office/drawing/2012/chart" uri="{CE6537A1-D6FC-4f65-9D91-7224C49458BB}"/>
            </c:extLst>
          </c:dLbls>
          <c:cat>
            <c:strLit>
              <c:ptCount val="5"/>
              <c:pt idx="0">
                <c:v>Real estate</c:v>
              </c:pt>
              <c:pt idx="1">
                <c:v>Fishing vessels</c:v>
              </c:pt>
              <c:pt idx="2">
                <c:v>Cash &amp; listed securities</c:v>
              </c:pt>
              <c:pt idx="3">
                <c:v>Other collateral</c:v>
              </c:pt>
              <c:pt idx="4">
                <c:v>Unsecured credit exposure</c:v>
              </c:pt>
            </c:strLit>
          </c:cat>
          <c:val>
            <c:numRef>
              <c:f>'LB_Q old'!$C$212:$C$216</c:f>
              <c:numCache>
                <c:formatCode>0.0</c:formatCode>
                <c:ptCount val="5"/>
                <c:pt idx="0">
                  <c:v>0</c:v>
                </c:pt>
                <c:pt idx="1">
                  <c:v>0</c:v>
                </c:pt>
                <c:pt idx="2">
                  <c:v>0</c:v>
                </c:pt>
                <c:pt idx="3">
                  <c:v>0</c:v>
                </c:pt>
                <c:pt idx="4">
                  <c:v>0</c:v>
                </c:pt>
              </c:numCache>
            </c:numRef>
          </c:val>
        </c:ser>
        <c:dLbls>
          <c:showLegendKey val="0"/>
          <c:showVal val="0"/>
          <c:showCatName val="0"/>
          <c:showSerName val="0"/>
          <c:showPercent val="0"/>
          <c:showBubbleSize val="0"/>
          <c:showLeaderLines val="1"/>
        </c:dLbls>
        <c:firstSliceAng val="0"/>
        <c:holeSize val="45"/>
      </c:doughnutChart>
    </c:plotArea>
    <c:legend>
      <c:legendPos val="r"/>
      <c:layout>
        <c:manualLayout>
          <c:xMode val="edge"/>
          <c:yMode val="edge"/>
          <c:x val="0.41947571770919939"/>
          <c:y val="0.16795871530551434"/>
          <c:w val="0.55642979410182425"/>
          <c:h val="0.56575094779819191"/>
        </c:manualLayout>
      </c:layout>
      <c:overlay val="0"/>
      <c:txPr>
        <a:bodyPr/>
        <a:lstStyle/>
        <a:p>
          <a:pPr rtl="0">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087704132448839E-2"/>
          <c:y val="0.15949126040096051"/>
          <c:w val="0.90804951833336922"/>
          <c:h val="0.6580750544479812"/>
        </c:manualLayout>
      </c:layout>
      <c:barChart>
        <c:barDir val="col"/>
        <c:grouping val="stacked"/>
        <c:varyColors val="0"/>
        <c:ser>
          <c:idx val="1"/>
          <c:order val="0"/>
          <c:tx>
            <c:strRef>
              <c:f>'LB_Q old'!$A$175</c:f>
              <c:strCache>
                <c:ptCount val="1"/>
                <c:pt idx="0">
                  <c:v>Lán í  yfir 90 daga vanskilum</c:v>
                </c:pt>
              </c:strCache>
            </c:strRef>
          </c:tx>
          <c:spPr>
            <a:solidFill>
              <a:srgbClr val="3562A8"/>
            </a:solidFill>
            <a:ln>
              <a:noFill/>
            </a:ln>
          </c:spPr>
          <c:invertIfNegative val="0"/>
          <c:dPt>
            <c:idx val="6"/>
            <c:invertIfNegative val="0"/>
            <c:bubble3D val="0"/>
            <c:spPr>
              <a:solidFill>
                <a:srgbClr val="5D88C2"/>
              </a:solidFill>
              <a:ln>
                <a:noFill/>
              </a:ln>
            </c:spPr>
          </c:dPt>
          <c:dPt>
            <c:idx val="7"/>
            <c:invertIfNegative val="0"/>
            <c:bubble3D val="0"/>
            <c:spPr>
              <a:solidFill>
                <a:srgbClr val="5D88C2"/>
              </a:solidFill>
              <a:ln>
                <a:noFill/>
              </a:ln>
            </c:spPr>
          </c:dPt>
          <c:dPt>
            <c:idx val="8"/>
            <c:invertIfNegative val="0"/>
            <c:bubble3D val="0"/>
            <c:spPr>
              <a:solidFill>
                <a:srgbClr val="5D88C2"/>
              </a:solidFill>
              <a:ln>
                <a:noFill/>
              </a:ln>
            </c:spPr>
          </c:dPt>
          <c:dPt>
            <c:idx val="9"/>
            <c:invertIfNegative val="0"/>
            <c:bubble3D val="0"/>
            <c:spPr>
              <a:solidFill>
                <a:srgbClr val="3562A8"/>
              </a:solidFill>
              <a:ln>
                <a:noFill/>
                <a:prstDash val="solid"/>
              </a:ln>
            </c:spPr>
          </c:dPt>
          <c:dLbls>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old'!$N$175:$S$175</c:f>
              <c:numCache>
                <c:formatCode>#,##0.0</c:formatCode>
                <c:ptCount val="6"/>
                <c:pt idx="0">
                  <c:v>0</c:v>
                </c:pt>
                <c:pt idx="1">
                  <c:v>0</c:v>
                </c:pt>
                <c:pt idx="2">
                  <c:v>0</c:v>
                </c:pt>
                <c:pt idx="3">
                  <c:v>0</c:v>
                </c:pt>
                <c:pt idx="4">
                  <c:v>0</c:v>
                </c:pt>
                <c:pt idx="5" formatCode="General">
                  <c:v>0</c:v>
                </c:pt>
              </c:numCache>
            </c:numRef>
          </c:val>
        </c:ser>
        <c:ser>
          <c:idx val="0"/>
          <c:order val="1"/>
          <c:tx>
            <c:strRef>
              <c:f>'LB_Q old'!$A$176</c:f>
              <c:strCache>
                <c:ptCount val="1"/>
                <c:pt idx="0">
                  <c:v>Önnur vandræðalán</c:v>
                </c:pt>
              </c:strCache>
            </c:strRef>
          </c:tx>
          <c:spPr>
            <a:solidFill>
              <a:srgbClr val="FA7800"/>
            </a:solidFill>
          </c:spPr>
          <c:invertIfNegative val="0"/>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Pt>
            <c:idx val="7"/>
            <c:invertIfNegative val="0"/>
            <c:bubble3D val="0"/>
          </c:dPt>
          <c:dPt>
            <c:idx val="8"/>
            <c:invertIfNegative val="0"/>
            <c:bubble3D val="0"/>
          </c:dPt>
          <c:dPt>
            <c:idx val="9"/>
            <c:invertIfNegative val="0"/>
            <c:bubble3D val="0"/>
          </c:dPt>
          <c:dLbls>
            <c:dLbl>
              <c:idx val="4"/>
              <c:layout>
                <c:manualLayout>
                  <c:x val="0"/>
                  <c:y val="0"/>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000">
                    <a:solidFill>
                      <a:schemeClr val="bg1"/>
                    </a:solidFill>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old'!$N$176:$S$176</c:f>
              <c:numCache>
                <c:formatCode>#,##0.0</c:formatCode>
                <c:ptCount val="6"/>
                <c:pt idx="0">
                  <c:v>0</c:v>
                </c:pt>
                <c:pt idx="1">
                  <c:v>0</c:v>
                </c:pt>
                <c:pt idx="2">
                  <c:v>0</c:v>
                </c:pt>
                <c:pt idx="3">
                  <c:v>0</c:v>
                </c:pt>
                <c:pt idx="4">
                  <c:v>0</c:v>
                </c:pt>
                <c:pt idx="5" formatCode="General">
                  <c:v>0</c:v>
                </c:pt>
              </c:numCache>
            </c:numRef>
          </c:val>
        </c:ser>
        <c:ser>
          <c:idx val="2"/>
          <c:order val="2"/>
          <c:tx>
            <c:strRef>
              <c:f>'LB_Q old'!$B$177</c:f>
              <c:strCache>
                <c:ptCount val="1"/>
                <c:pt idx="0">
                  <c:v>Problem loans</c:v>
                </c:pt>
              </c:strCache>
            </c:strRef>
          </c:tx>
          <c:spPr>
            <a:noFill/>
          </c:spPr>
          <c:invertIfNegative val="0"/>
          <c:dLbls>
            <c:spPr>
              <a:noFill/>
              <a:ln>
                <a:noFill/>
              </a:ln>
              <a:effectLst/>
            </c:spPr>
            <c:txPr>
              <a:bodyPr/>
              <a:lstStyle/>
              <a:p>
                <a:pPr>
                  <a:defRPr sz="1000"/>
                </a:pPr>
                <a:endParaRPr lang="is-I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'LB_Q old'!$N$173:$S$173</c:f>
              <c:strCache>
                <c:ptCount val="6"/>
                <c:pt idx="0">
                  <c:v>2010</c:v>
                </c:pt>
                <c:pt idx="1">
                  <c:v>2011</c:v>
                </c:pt>
                <c:pt idx="2">
                  <c:v>2012</c:v>
                </c:pt>
                <c:pt idx="3">
                  <c:v>2013</c:v>
                </c:pt>
                <c:pt idx="4">
                  <c:v>1F-14</c:v>
                </c:pt>
                <c:pt idx="5">
                  <c:v>2F-14</c:v>
                </c:pt>
              </c:strCache>
            </c:strRef>
          </c:cat>
          <c:val>
            <c:numRef>
              <c:f>'LB_Q old'!$C$177:$H$177</c:f>
              <c:numCache>
                <c:formatCode>#,##0.0</c:formatCode>
                <c:ptCount val="6"/>
                <c:pt idx="0">
                  <c:v>0</c:v>
                </c:pt>
                <c:pt idx="1">
                  <c:v>0</c:v>
                </c:pt>
                <c:pt idx="2">
                  <c:v>0</c:v>
                </c:pt>
                <c:pt idx="3">
                  <c:v>0</c:v>
                </c:pt>
                <c:pt idx="4">
                  <c:v>0</c:v>
                </c:pt>
                <c:pt idx="5">
                  <c:v>8.1999999999999993</c:v>
                </c:pt>
              </c:numCache>
            </c:numRef>
          </c:val>
        </c:ser>
        <c:dLbls>
          <c:showLegendKey val="0"/>
          <c:showVal val="0"/>
          <c:showCatName val="0"/>
          <c:showSerName val="0"/>
          <c:showPercent val="0"/>
          <c:showBubbleSize val="0"/>
        </c:dLbls>
        <c:gapWidth val="110"/>
        <c:overlap val="100"/>
        <c:axId val="756084776"/>
        <c:axId val="756085560"/>
      </c:barChart>
      <c:catAx>
        <c:axId val="756084776"/>
        <c:scaling>
          <c:orientation val="minMax"/>
        </c:scaling>
        <c:delete val="0"/>
        <c:axPos val="b"/>
        <c:numFmt formatCode="General" sourceLinked="1"/>
        <c:majorTickMark val="none"/>
        <c:minorTickMark val="none"/>
        <c:tickLblPos val="nextTo"/>
        <c:spPr>
          <a:ln w="31750">
            <a:solidFill>
              <a:schemeClr val="tx1"/>
            </a:solidFill>
          </a:ln>
        </c:spPr>
        <c:txPr>
          <a:bodyPr/>
          <a:lstStyle/>
          <a:p>
            <a:pPr>
              <a:defRPr sz="1050"/>
            </a:pPr>
            <a:endParaRPr lang="is-IS"/>
          </a:p>
        </c:txPr>
        <c:crossAx val="756085560"/>
        <c:crosses val="autoZero"/>
        <c:auto val="1"/>
        <c:lblAlgn val="ctr"/>
        <c:lblOffset val="100"/>
        <c:noMultiLvlLbl val="0"/>
      </c:catAx>
      <c:valAx>
        <c:axId val="756085560"/>
        <c:scaling>
          <c:orientation val="minMax"/>
          <c:max val="60"/>
          <c:min val="0"/>
        </c:scaling>
        <c:delete val="1"/>
        <c:axPos val="l"/>
        <c:numFmt formatCode="#,##0.0" sourceLinked="1"/>
        <c:majorTickMark val="none"/>
        <c:minorTickMark val="none"/>
        <c:tickLblPos val="nextTo"/>
        <c:crossAx val="756084776"/>
        <c:crosses val="autoZero"/>
        <c:crossBetween val="between"/>
      </c:valAx>
      <c:spPr>
        <a:noFill/>
        <a:ln>
          <a:noFill/>
        </a:ln>
      </c:spPr>
    </c:plotArea>
    <c:legend>
      <c:legendPos val="r"/>
      <c:legendEntry>
        <c:idx val="0"/>
        <c:delete val="1"/>
      </c:legendEntry>
      <c:layout>
        <c:manualLayout>
          <c:xMode val="edge"/>
          <c:yMode val="edge"/>
          <c:x val="0.21171459201402645"/>
          <c:y val="0.23909382539303803"/>
          <c:w val="0.74033131104513572"/>
          <c:h val="0.14192900129908007"/>
        </c:manualLayout>
      </c:layout>
      <c:overlay val="0"/>
      <c:txPr>
        <a:bodyPr/>
        <a:lstStyle/>
        <a:p>
          <a:pPr>
            <a:defRPr sz="1000"/>
          </a:pPr>
          <a:endParaRPr lang="is-IS"/>
        </a:p>
      </c:txPr>
    </c:legend>
    <c:plotVisOnly val="1"/>
    <c:dispBlanksAs val="gap"/>
    <c:showDLblsOverMax val="0"/>
  </c:chart>
  <c:spPr>
    <a:no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6944444444445E-2"/>
          <c:y val="9.3629205440229069E-2"/>
          <c:w val="0.96318886226178246"/>
          <c:h val="0.83508414389377794"/>
        </c:manualLayout>
      </c:layout>
      <c:barChart>
        <c:barDir val="col"/>
        <c:grouping val="clustered"/>
        <c:varyColors val="0"/>
        <c:ser>
          <c:idx val="0"/>
          <c:order val="0"/>
          <c:tx>
            <c:strRef>
              <c:f>'KFI old'!$A$96</c:f>
              <c:strCache>
                <c:ptCount val="1"/>
                <c:pt idx="0">
                  <c:v>Cost-to-total assets ratio</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old'!$F$96:$N$96</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60"/>
        <c:axId val="557863272"/>
        <c:axId val="557863664"/>
      </c:barChart>
      <c:catAx>
        <c:axId val="557863272"/>
        <c:scaling>
          <c:orientation val="minMax"/>
        </c:scaling>
        <c:delete val="0"/>
        <c:axPos val="b"/>
        <c:numFmt formatCode="General" sourceLinked="1"/>
        <c:majorTickMark val="none"/>
        <c:minorTickMark val="none"/>
        <c:tickLblPos val="none"/>
        <c:spPr>
          <a:ln w="31750">
            <a:solidFill>
              <a:schemeClr val="tx1"/>
            </a:solidFill>
          </a:ln>
        </c:spPr>
        <c:crossAx val="557863664"/>
        <c:crosses val="autoZero"/>
        <c:auto val="1"/>
        <c:lblAlgn val="ctr"/>
        <c:lblOffset val="0"/>
        <c:noMultiLvlLbl val="0"/>
      </c:catAx>
      <c:valAx>
        <c:axId val="557863664"/>
        <c:scaling>
          <c:orientation val="minMax"/>
          <c:max val="50"/>
          <c:min val="0"/>
        </c:scaling>
        <c:delete val="1"/>
        <c:axPos val="l"/>
        <c:numFmt formatCode="0.0" sourceLinked="1"/>
        <c:majorTickMark val="out"/>
        <c:minorTickMark val="none"/>
        <c:tickLblPos val="nextTo"/>
        <c:crossAx val="557863272"/>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old'!$A$110</c:f>
              <c:strCache>
                <c:ptCount val="1"/>
                <c:pt idx="0">
                  <c:v>Equity / Total assets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old'!$C$4:$K$4</c:f>
              <c:strCache>
                <c:ptCount val="9"/>
                <c:pt idx="0">
                  <c:v>Q4 10</c:v>
                </c:pt>
                <c:pt idx="1">
                  <c:v>Q1 11</c:v>
                </c:pt>
                <c:pt idx="2">
                  <c:v>Q2 11</c:v>
                </c:pt>
                <c:pt idx="3">
                  <c:v>Q3 11</c:v>
                </c:pt>
                <c:pt idx="4">
                  <c:v>Q4 11</c:v>
                </c:pt>
                <c:pt idx="5">
                  <c:v>Q1 12</c:v>
                </c:pt>
                <c:pt idx="6">
                  <c:v>Q2 12</c:v>
                </c:pt>
                <c:pt idx="7">
                  <c:v>Q3 12</c:v>
                </c:pt>
                <c:pt idx="8">
                  <c:v>Q4 12</c:v>
                </c:pt>
              </c:strCache>
            </c:strRef>
          </c:cat>
          <c:val>
            <c:numRef>
              <c:f>'KFI old'!$F$110:$N$110</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7876600"/>
        <c:axId val="557878168"/>
      </c:barChart>
      <c:catAx>
        <c:axId val="557876600"/>
        <c:scaling>
          <c:orientation val="minMax"/>
        </c:scaling>
        <c:delete val="0"/>
        <c:axPos val="b"/>
        <c:numFmt formatCode="General" sourceLinked="1"/>
        <c:majorTickMark val="none"/>
        <c:minorTickMark val="none"/>
        <c:tickLblPos val="none"/>
        <c:spPr>
          <a:ln w="31750">
            <a:solidFill>
              <a:schemeClr val="tx1"/>
            </a:solidFill>
          </a:ln>
        </c:spPr>
        <c:crossAx val="557878168"/>
        <c:crosses val="autoZero"/>
        <c:auto val="1"/>
        <c:lblAlgn val="ctr"/>
        <c:lblOffset val="0"/>
        <c:noMultiLvlLbl val="0"/>
      </c:catAx>
      <c:valAx>
        <c:axId val="557878168"/>
        <c:scaling>
          <c:orientation val="minMax"/>
          <c:max val="100"/>
          <c:min val="0"/>
        </c:scaling>
        <c:delete val="1"/>
        <c:axPos val="l"/>
        <c:numFmt formatCode="0.0" sourceLinked="1"/>
        <c:majorTickMark val="out"/>
        <c:minorTickMark val="none"/>
        <c:tickLblPos val="nextTo"/>
        <c:crossAx val="557876600"/>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old'!$A$124</c:f>
              <c:strCache>
                <c:ptCount val="1"/>
                <c:pt idx="0">
                  <c:v>Return on assets</c:v>
                </c:pt>
              </c:strCache>
            </c:strRef>
          </c:tx>
          <c:spPr>
            <a:solidFill>
              <a:srgbClr val="3562A8"/>
            </a:solidFill>
          </c:spPr>
          <c:invertIfNegative val="0"/>
          <c:dLbls>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old'!$B$124:$L$124</c:f>
              <c:numCache>
                <c:formatCode>0.0</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dLbls>
        <c:gapWidth val="60"/>
        <c:axId val="557873856"/>
        <c:axId val="557877384"/>
      </c:barChart>
      <c:catAx>
        <c:axId val="557873856"/>
        <c:scaling>
          <c:orientation val="minMax"/>
        </c:scaling>
        <c:delete val="1"/>
        <c:axPos val="b"/>
        <c:numFmt formatCode="General" sourceLinked="1"/>
        <c:majorTickMark val="none"/>
        <c:minorTickMark val="none"/>
        <c:tickLblPos val="nextTo"/>
        <c:crossAx val="557877384"/>
        <c:crosses val="autoZero"/>
        <c:auto val="1"/>
        <c:lblAlgn val="ctr"/>
        <c:lblOffset val="0"/>
        <c:noMultiLvlLbl val="0"/>
      </c:catAx>
      <c:valAx>
        <c:axId val="557877384"/>
        <c:scaling>
          <c:orientation val="minMax"/>
          <c:max val="35"/>
          <c:min val="-15"/>
        </c:scaling>
        <c:delete val="1"/>
        <c:axPos val="l"/>
        <c:numFmt formatCode="0.0" sourceLinked="1"/>
        <c:majorTickMark val="out"/>
        <c:minorTickMark val="none"/>
        <c:tickLblPos val="nextTo"/>
        <c:crossAx val="557873856"/>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old'!$A$138</c:f>
              <c:strCache>
                <c:ptCount val="1"/>
                <c:pt idx="0">
                  <c:v>Problem loans</c:v>
                </c:pt>
              </c:strCache>
            </c:strRef>
          </c:tx>
          <c:spPr>
            <a:solidFill>
              <a:srgbClr val="87A4D4"/>
            </a:solidFill>
          </c:spPr>
          <c:invertIfNegative val="0"/>
          <c:dPt>
            <c:idx val="0"/>
            <c:invertIfNegative val="0"/>
            <c:bubble3D val="0"/>
            <c:spPr>
              <a:solidFill>
                <a:srgbClr val="3562A8"/>
              </a:solidFill>
            </c:spPr>
          </c:dPt>
          <c:dPt>
            <c:idx val="4"/>
            <c:invertIfNegative val="0"/>
            <c:bubble3D val="0"/>
            <c:spPr>
              <a:solidFill>
                <a:srgbClr val="3562A8"/>
              </a:solidFill>
            </c:spPr>
          </c:dPt>
          <c:dPt>
            <c:idx val="8"/>
            <c:invertIfNegative val="0"/>
            <c:bubble3D val="0"/>
            <c:spPr>
              <a:solidFill>
                <a:srgbClr val="FA7800"/>
              </a:solidFill>
            </c:spPr>
          </c:dPt>
          <c:dPt>
            <c:idx val="9"/>
            <c:invertIfNegative val="0"/>
            <c:bubble3D val="0"/>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old'!$F$138:$N$138</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7874640"/>
        <c:axId val="557876992"/>
      </c:barChart>
      <c:lineChart>
        <c:grouping val="standard"/>
        <c:varyColors val="0"/>
        <c:ser>
          <c:idx val="1"/>
          <c:order val="1"/>
          <c:spPr>
            <a:ln w="25400" cmpd="sng">
              <a:solidFill>
                <a:srgbClr val="FF0000"/>
              </a:solidFill>
              <a:prstDash val="sysDash"/>
            </a:ln>
          </c:spPr>
          <c:marker>
            <c:symbol val="none"/>
          </c:marker>
          <c:cat>
            <c:strRef>
              <c:f>'KFI old'!$F$137:$N$137</c:f>
              <c:strCache>
                <c:ptCount val="9"/>
                <c:pt idx="0">
                  <c:v>Q3 11</c:v>
                </c:pt>
                <c:pt idx="1">
                  <c:v>Q4 11</c:v>
                </c:pt>
                <c:pt idx="2">
                  <c:v>Q1 12</c:v>
                </c:pt>
                <c:pt idx="3">
                  <c:v>Q2 12</c:v>
                </c:pt>
                <c:pt idx="4">
                  <c:v>Q3 12</c:v>
                </c:pt>
                <c:pt idx="5">
                  <c:v>Q4 12</c:v>
                </c:pt>
                <c:pt idx="6">
                  <c:v>Q1 13</c:v>
                </c:pt>
                <c:pt idx="7">
                  <c:v>Q2 13</c:v>
                </c:pt>
                <c:pt idx="8">
                  <c:v>Q3 13</c:v>
                </c:pt>
              </c:strCache>
            </c:strRef>
          </c:cat>
          <c:val>
            <c:numRef>
              <c:f>'KFI old'!$F$139:$N$139</c:f>
              <c:numCache>
                <c:formatCode>0.0</c:formatCode>
                <c:ptCount val="9"/>
                <c:pt idx="0">
                  <c:v>5</c:v>
                </c:pt>
                <c:pt idx="1">
                  <c:v>5</c:v>
                </c:pt>
                <c:pt idx="2">
                  <c:v>5</c:v>
                </c:pt>
                <c:pt idx="3">
                  <c:v>5</c:v>
                </c:pt>
                <c:pt idx="4">
                  <c:v>5</c:v>
                </c:pt>
                <c:pt idx="5">
                  <c:v>5</c:v>
                </c:pt>
                <c:pt idx="6">
                  <c:v>5</c:v>
                </c:pt>
                <c:pt idx="7">
                  <c:v>5</c:v>
                </c:pt>
                <c:pt idx="8">
                  <c:v>5</c:v>
                </c:pt>
              </c:numCache>
            </c:numRef>
          </c:val>
          <c:smooth val="0"/>
        </c:ser>
        <c:dLbls>
          <c:showLegendKey val="0"/>
          <c:showVal val="0"/>
          <c:showCatName val="0"/>
          <c:showSerName val="0"/>
          <c:showPercent val="0"/>
          <c:showBubbleSize val="0"/>
        </c:dLbls>
        <c:marker val="1"/>
        <c:smooth val="0"/>
        <c:axId val="557878952"/>
        <c:axId val="557875032"/>
      </c:lineChart>
      <c:catAx>
        <c:axId val="557874640"/>
        <c:scaling>
          <c:orientation val="minMax"/>
        </c:scaling>
        <c:delete val="0"/>
        <c:axPos val="b"/>
        <c:numFmt formatCode="General" sourceLinked="1"/>
        <c:majorTickMark val="none"/>
        <c:minorTickMark val="none"/>
        <c:tickLblPos val="none"/>
        <c:spPr>
          <a:ln w="31750">
            <a:solidFill>
              <a:schemeClr val="tx1"/>
            </a:solidFill>
          </a:ln>
        </c:spPr>
        <c:crossAx val="557876992"/>
        <c:crosses val="autoZero"/>
        <c:auto val="1"/>
        <c:lblAlgn val="ctr"/>
        <c:lblOffset val="0"/>
        <c:noMultiLvlLbl val="0"/>
      </c:catAx>
      <c:valAx>
        <c:axId val="557876992"/>
        <c:scaling>
          <c:orientation val="minMax"/>
          <c:max val="100"/>
          <c:min val="0"/>
        </c:scaling>
        <c:delete val="1"/>
        <c:axPos val="l"/>
        <c:numFmt formatCode="0.0" sourceLinked="1"/>
        <c:majorTickMark val="out"/>
        <c:minorTickMark val="none"/>
        <c:tickLblPos val="nextTo"/>
        <c:crossAx val="557874640"/>
        <c:crosses val="autoZero"/>
        <c:crossBetween val="between"/>
        <c:majorUnit val="15"/>
      </c:valAx>
      <c:valAx>
        <c:axId val="557875032"/>
        <c:scaling>
          <c:orientation val="minMax"/>
        </c:scaling>
        <c:delete val="0"/>
        <c:axPos val="r"/>
        <c:numFmt formatCode="0.0" sourceLinked="1"/>
        <c:majorTickMark val="none"/>
        <c:minorTickMark val="none"/>
        <c:tickLblPos val="none"/>
        <c:spPr>
          <a:ln>
            <a:noFill/>
          </a:ln>
        </c:spPr>
        <c:crossAx val="557878952"/>
        <c:crosses val="max"/>
        <c:crossBetween val="between"/>
      </c:valAx>
      <c:catAx>
        <c:axId val="557878952"/>
        <c:scaling>
          <c:orientation val="minMax"/>
        </c:scaling>
        <c:delete val="1"/>
        <c:axPos val="b"/>
        <c:numFmt formatCode="General" sourceLinked="1"/>
        <c:majorTickMark val="out"/>
        <c:minorTickMark val="none"/>
        <c:tickLblPos val="nextTo"/>
        <c:crossAx val="557875032"/>
        <c:crosses val="autoZero"/>
        <c:auto val="1"/>
        <c:lblAlgn val="ctr"/>
        <c:lblOffset val="100"/>
        <c:noMultiLvlLbl val="0"/>
      </c:cat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507018144471075E-2"/>
          <c:y val="0.11960346683283295"/>
          <c:w val="0.96318886226178246"/>
          <c:h val="0.83508414389377794"/>
        </c:manualLayout>
      </c:layout>
      <c:barChart>
        <c:barDir val="col"/>
        <c:grouping val="clustered"/>
        <c:varyColors val="0"/>
        <c:ser>
          <c:idx val="0"/>
          <c:order val="0"/>
          <c:tx>
            <c:strRef>
              <c:f>'KFI old'!$A$152</c:f>
              <c:strCache>
                <c:ptCount val="1"/>
                <c:pt idx="0">
                  <c:v>RWA / Total loans</c:v>
                </c:pt>
              </c:strCache>
            </c:strRef>
          </c:tx>
          <c:spPr>
            <a:solidFill>
              <a:srgbClr val="3562A8"/>
            </a:solidFill>
          </c:spPr>
          <c:invertIfNegative val="0"/>
          <c:dPt>
            <c:idx val="1"/>
            <c:invertIfNegative val="0"/>
            <c:bubble3D val="0"/>
            <c:spPr>
              <a:solidFill>
                <a:srgbClr val="87A4D4"/>
              </a:solidFill>
            </c:spPr>
          </c:dPt>
          <c:dPt>
            <c:idx val="2"/>
            <c:invertIfNegative val="0"/>
            <c:bubble3D val="0"/>
            <c:spPr>
              <a:solidFill>
                <a:srgbClr val="87A4D4"/>
              </a:solidFill>
            </c:spPr>
          </c:dPt>
          <c:dPt>
            <c:idx val="3"/>
            <c:invertIfNegative val="0"/>
            <c:bubble3D val="0"/>
            <c:spPr>
              <a:solidFill>
                <a:srgbClr val="87A4D4"/>
              </a:solidFill>
            </c:spPr>
          </c:dPt>
          <c:dPt>
            <c:idx val="5"/>
            <c:invertIfNegative val="0"/>
            <c:bubble3D val="0"/>
            <c:spPr>
              <a:solidFill>
                <a:srgbClr val="87A4D4"/>
              </a:solidFill>
            </c:spPr>
          </c:dPt>
          <c:dPt>
            <c:idx val="6"/>
            <c:invertIfNegative val="0"/>
            <c:bubble3D val="0"/>
            <c:spPr>
              <a:solidFill>
                <a:srgbClr val="87A4D4"/>
              </a:solidFill>
            </c:spPr>
          </c:dPt>
          <c:dPt>
            <c:idx val="7"/>
            <c:invertIfNegative val="0"/>
            <c:bubble3D val="0"/>
            <c:spPr>
              <a:solidFill>
                <a:srgbClr val="87A4D4"/>
              </a:solidFill>
            </c:spPr>
          </c:dPt>
          <c:dPt>
            <c:idx val="8"/>
            <c:invertIfNegative val="0"/>
            <c:bubble3D val="0"/>
            <c:spPr>
              <a:solidFill>
                <a:srgbClr val="FA7800"/>
              </a:solidFill>
            </c:spPr>
          </c:dPt>
          <c:dPt>
            <c:idx val="9"/>
            <c:invertIfNegative val="0"/>
            <c:bubble3D val="0"/>
            <c:spPr>
              <a:solidFill>
                <a:srgbClr val="FA7800"/>
              </a:solidFill>
            </c:spPr>
          </c:dPt>
          <c:dLbls>
            <c:dLbl>
              <c:idx val="1"/>
              <c:delete val="1"/>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numFmt formatCode="#,##0.0" sourceLinked="0"/>
            <c:spPr>
              <a:noFill/>
              <a:ln>
                <a:noFill/>
              </a:ln>
              <a:effectLst/>
            </c:spPr>
            <c:txPr>
              <a:bodyPr/>
              <a:lstStyle/>
              <a:p>
                <a:pPr>
                  <a:defRPr sz="900">
                    <a:latin typeface="+mn-lt"/>
                    <a:cs typeface="Arial" pitchFamily="34" charset="0"/>
                  </a:defRPr>
                </a:pPr>
                <a:endParaRPr lang="is-I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'KFI old'!$B$4:$J$4</c:f>
              <c:strCache>
                <c:ptCount val="9"/>
                <c:pt idx="0">
                  <c:v>Q3 10</c:v>
                </c:pt>
                <c:pt idx="1">
                  <c:v>Q4 10</c:v>
                </c:pt>
                <c:pt idx="2">
                  <c:v>Q1 11</c:v>
                </c:pt>
                <c:pt idx="3">
                  <c:v>Q2 11</c:v>
                </c:pt>
                <c:pt idx="4">
                  <c:v>Q3 11</c:v>
                </c:pt>
                <c:pt idx="5">
                  <c:v>Q4 11</c:v>
                </c:pt>
                <c:pt idx="6">
                  <c:v>Q1 12</c:v>
                </c:pt>
                <c:pt idx="7">
                  <c:v>Q2 12</c:v>
                </c:pt>
                <c:pt idx="8">
                  <c:v>Q3 12</c:v>
                </c:pt>
              </c:strCache>
            </c:strRef>
          </c:cat>
          <c:val>
            <c:numRef>
              <c:f>'KFI old'!$F$152:$N$152</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40"/>
        <c:axId val="557865624"/>
        <c:axId val="557875424"/>
      </c:barChart>
      <c:catAx>
        <c:axId val="557865624"/>
        <c:scaling>
          <c:orientation val="minMax"/>
        </c:scaling>
        <c:delete val="0"/>
        <c:axPos val="b"/>
        <c:numFmt formatCode="General" sourceLinked="1"/>
        <c:majorTickMark val="none"/>
        <c:minorTickMark val="none"/>
        <c:tickLblPos val="none"/>
        <c:spPr>
          <a:ln w="31750">
            <a:solidFill>
              <a:schemeClr val="tx1"/>
            </a:solidFill>
          </a:ln>
        </c:spPr>
        <c:crossAx val="557875424"/>
        <c:crosses val="autoZero"/>
        <c:auto val="1"/>
        <c:lblAlgn val="ctr"/>
        <c:lblOffset val="0"/>
        <c:noMultiLvlLbl val="0"/>
      </c:catAx>
      <c:valAx>
        <c:axId val="557875424"/>
        <c:scaling>
          <c:orientation val="minMax"/>
          <c:max val="100"/>
          <c:min val="10"/>
        </c:scaling>
        <c:delete val="1"/>
        <c:axPos val="l"/>
        <c:numFmt formatCode="0.0" sourceLinked="1"/>
        <c:majorTickMark val="out"/>
        <c:minorTickMark val="none"/>
        <c:tickLblPos val="nextTo"/>
        <c:crossAx val="557865624"/>
        <c:crosses val="autoZero"/>
        <c:crossBetween val="between"/>
        <c:majorUnit val="15"/>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4.xml.rels><?xml version="1.0" encoding="UTF-8" standalone="yes"?>
<Relationships xmlns="http://schemas.openxmlformats.org/package/2006/relationships"><Relationship Id="rId8" Type="http://schemas.openxmlformats.org/officeDocument/2006/relationships/chart" Target="../charts/chart44.xml"/><Relationship Id="rId3" Type="http://schemas.openxmlformats.org/officeDocument/2006/relationships/chart" Target="../charts/chart39.xml"/><Relationship Id="rId7" Type="http://schemas.openxmlformats.org/officeDocument/2006/relationships/chart" Target="../charts/chart43.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11" Type="http://schemas.openxmlformats.org/officeDocument/2006/relationships/chart" Target="../charts/chart47.xml"/><Relationship Id="rId5" Type="http://schemas.openxmlformats.org/officeDocument/2006/relationships/chart" Target="../charts/chart41.xml"/><Relationship Id="rId10" Type="http://schemas.openxmlformats.org/officeDocument/2006/relationships/chart" Target="../charts/chart46.xml"/><Relationship Id="rId4" Type="http://schemas.openxmlformats.org/officeDocument/2006/relationships/chart" Target="../charts/chart40.xml"/><Relationship Id="rId9" Type="http://schemas.openxmlformats.org/officeDocument/2006/relationships/chart" Target="../charts/chart45.xml"/></Relationships>
</file>

<file path=xl/drawings/drawing1.xml><?xml version="1.0" encoding="utf-8"?>
<xdr:wsDr xmlns:xdr="http://schemas.openxmlformats.org/drawingml/2006/spreadsheetDrawing" xmlns:a="http://schemas.openxmlformats.org/drawingml/2006/main">
  <xdr:twoCellAnchor>
    <xdr:from>
      <xdr:col>0</xdr:col>
      <xdr:colOff>261934</xdr:colOff>
      <xdr:row>6</xdr:row>
      <xdr:rowOff>152399</xdr:rowOff>
    </xdr:from>
    <xdr:to>
      <xdr:col>8</xdr:col>
      <xdr:colOff>500059</xdr:colOff>
      <xdr:row>14</xdr:row>
      <xdr:rowOff>59530</xdr:rowOff>
    </xdr:to>
    <xdr:sp macro="" textlink="">
      <xdr:nvSpPr>
        <xdr:cNvPr id="2" name="Text Box 1"/>
        <xdr:cNvSpPr txBox="1">
          <a:spLocks noChangeArrowheads="1"/>
        </xdr:cNvSpPr>
      </xdr:nvSpPr>
      <xdr:spPr bwMode="auto">
        <a:xfrm>
          <a:off x="261934" y="1274988"/>
          <a:ext cx="5800045" cy="1403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is-IS" sz="3000" b="1" i="0" u="none" strike="noStrike" baseline="0" smtClean="0">
              <a:solidFill>
                <a:schemeClr val="bg1"/>
              </a:solidFill>
              <a:latin typeface="Arial" panose="020B0604020202020204" pitchFamily="34" charset="0"/>
              <a:ea typeface="+mn-ea"/>
              <a:cs typeface="Arial" panose="020B0604020202020204" pitchFamily="34" charset="0"/>
            </a:rPr>
            <a:t>Arion Bank Factbook </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is-IS" sz="2500" b="0" i="0" baseline="0">
              <a:solidFill>
                <a:schemeClr val="bg1"/>
              </a:solidFill>
              <a:effectLst/>
              <a:latin typeface="Arial" panose="020B0604020202020204" pitchFamily="34" charset="0"/>
              <a:ea typeface="+mn-ea"/>
              <a:cs typeface="Arial" panose="020B0604020202020204" pitchFamily="34" charset="0"/>
            </a:rPr>
            <a:t>(Unaudited) </a:t>
          </a:r>
          <a:endParaRPr lang="is-IS" sz="2500" b="0" i="0" u="none" strike="noStrike" baseline="0">
            <a:solidFill>
              <a:schemeClr val="bg1"/>
            </a:solidFill>
            <a:latin typeface="Arial" panose="020B0604020202020204" pitchFamily="34" charset="0"/>
            <a:cs typeface="Arial" panose="020B0604020202020204" pitchFamily="34" charset="0"/>
          </a:endParaRPr>
        </a:p>
        <a:p>
          <a:pPr algn="l" rtl="0">
            <a:defRPr sz="1000"/>
          </a:pPr>
          <a:r>
            <a:rPr lang="is-IS" sz="2500" b="0" i="0" u="none" strike="noStrike" baseline="0">
              <a:solidFill>
                <a:srgbClr val="FFFFFF"/>
              </a:solidFill>
              <a:latin typeface="Arial" panose="020B0604020202020204" pitchFamily="34" charset="0"/>
              <a:cs typeface="Arial" panose="020B0604020202020204" pitchFamily="34" charset="0"/>
            </a:rPr>
            <a:t>30.09.2019</a:t>
          </a:r>
        </a:p>
      </xdr:txBody>
    </xdr:sp>
    <xdr:clientData/>
  </xdr:twoCellAnchor>
  <xdr:twoCellAnchor>
    <xdr:from>
      <xdr:col>0</xdr:col>
      <xdr:colOff>0</xdr:colOff>
      <xdr:row>59</xdr:row>
      <xdr:rowOff>142875</xdr:rowOff>
    </xdr:from>
    <xdr:to>
      <xdr:col>11</xdr:col>
      <xdr:colOff>573405</xdr:colOff>
      <xdr:row>61</xdr:row>
      <xdr:rowOff>80645</xdr:rowOff>
    </xdr:to>
    <xdr:sp macro="" textlink="">
      <xdr:nvSpPr>
        <xdr:cNvPr id="3" name="Text Box 2"/>
        <xdr:cNvSpPr txBox="1">
          <a:spLocks noChangeArrowheads="1"/>
        </xdr:cNvSpPr>
      </xdr:nvSpPr>
      <xdr:spPr bwMode="auto">
        <a:xfrm>
          <a:off x="0" y="12325350"/>
          <a:ext cx="7945755" cy="318770"/>
        </a:xfrm>
        <a:prstGeom prst="rect">
          <a:avLst/>
        </a:prstGeom>
        <a:noFill/>
        <a:ln w="9525">
          <a:noFill/>
          <a:miter lim="800000"/>
          <a:headEnd/>
          <a:tailEnd/>
        </a:ln>
      </xdr:spPr>
      <xdr:txBody>
        <a:bodyPr rot="0" vert="horz" wrap="square" lIns="91440" tIns="45720" rIns="91440" bIns="45720" anchor="t" anchorCtr="0">
          <a:noAutofit/>
        </a:bodyPr>
        <a:lstStyle/>
        <a:p>
          <a:pPr>
            <a:spcAft>
              <a:spcPts val="0"/>
            </a:spcAft>
          </a:pP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Arion Bank hf.</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Borgartún 19  105 Reykjavík </a:t>
          </a:r>
          <a:r>
            <a:rPr lang="is-IS" sz="1100">
              <a:effectLst/>
              <a:latin typeface="Arial" panose="020B0604020202020204" pitchFamily="34" charset="0"/>
              <a:ea typeface="MS Mincho" panose="02020609040205080304" pitchFamily="49" charset="-128"/>
              <a:cs typeface="Arial" panose="020B0604020202020204" pitchFamily="34" charset="0"/>
            </a:rPr>
            <a:t> </a:t>
          </a:r>
          <a:r>
            <a:rPr lang="is-IS" sz="1100">
              <a:solidFill>
                <a:srgbClr val="FFFFFF"/>
              </a:solidFill>
              <a:effectLst/>
              <a:latin typeface="Arial" panose="020B0604020202020204" pitchFamily="34" charset="0"/>
              <a:ea typeface="MS Mincho" panose="02020609040205080304" pitchFamily="49" charset="-128"/>
              <a:cs typeface="Arial" panose="020B0604020202020204" pitchFamily="34" charset="0"/>
            </a:rPr>
            <a:t>kt. 581008-0150</a:t>
          </a:r>
          <a:endParaRPr lang="is-IS" sz="1200">
            <a:effectLst/>
            <a:latin typeface="Arial" panose="020B0604020202020204" pitchFamily="34" charset="0"/>
            <a:ea typeface="MS Mincho" panose="02020609040205080304" pitchFamily="49" charset="-128"/>
            <a:cs typeface="Arial" panose="020B0604020202020204" pitchFamily="34" charset="0"/>
          </a:endParaRPr>
        </a:p>
        <a:p>
          <a:pPr>
            <a:spcAft>
              <a:spcPts val="0"/>
            </a:spcAft>
          </a:pPr>
          <a:r>
            <a:rPr lang="is-IS" sz="1000">
              <a:effectLst/>
              <a:latin typeface="Arial" panose="020B0604020202020204" pitchFamily="34" charset="0"/>
              <a:ea typeface="MS Mincho" panose="02020609040205080304" pitchFamily="49" charset="-128"/>
              <a:cs typeface="Arial" panose="020B0604020202020204" pitchFamily="34" charset="0"/>
            </a:rPr>
            <a:t> </a:t>
          </a:r>
          <a:endParaRPr lang="is-IS" sz="1200">
            <a:effectLst/>
            <a:latin typeface="Arial" panose="020B0604020202020204" pitchFamily="34" charset="0"/>
            <a:ea typeface="MS Mincho" panose="02020609040205080304" pitchFamily="49"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39</xdr:row>
      <xdr:rowOff>47625</xdr:rowOff>
    </xdr:from>
    <xdr:to>
      <xdr:col>5</xdr:col>
      <xdr:colOff>153450</xdr:colOff>
      <xdr:row>49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190500</xdr:colOff>
      <xdr:row>53</xdr:row>
      <xdr:rowOff>19050</xdr:rowOff>
    </xdr:from>
    <xdr:to>
      <xdr:col>5</xdr:col>
      <xdr:colOff>134400</xdr:colOff>
      <xdr:row>62</xdr:row>
      <xdr:rowOff>114300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68</xdr:row>
      <xdr:rowOff>0</xdr:rowOff>
    </xdr:from>
    <xdr:to>
      <xdr:col>4</xdr:col>
      <xdr:colOff>524925</xdr:colOff>
      <xdr:row>77</xdr:row>
      <xdr:rowOff>115200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82</xdr:row>
      <xdr:rowOff>142875</xdr:rowOff>
    </xdr:from>
    <xdr:to>
      <xdr:col>4</xdr:col>
      <xdr:colOff>524925</xdr:colOff>
      <xdr:row>92</xdr:row>
      <xdr:rowOff>115200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97</xdr:row>
      <xdr:rowOff>0</xdr:rowOff>
    </xdr:from>
    <xdr:to>
      <xdr:col>4</xdr:col>
      <xdr:colOff>533400</xdr:colOff>
      <xdr:row>106</xdr:row>
      <xdr:rowOff>115200</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xdr:colOff>
      <xdr:row>111</xdr:row>
      <xdr:rowOff>0</xdr:rowOff>
    </xdr:from>
    <xdr:to>
      <xdr:col>4</xdr:col>
      <xdr:colOff>523876</xdr:colOff>
      <xdr:row>120</xdr:row>
      <xdr:rowOff>115200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125</xdr:row>
      <xdr:rowOff>0</xdr:rowOff>
    </xdr:from>
    <xdr:to>
      <xdr:col>5</xdr:col>
      <xdr:colOff>361950</xdr:colOff>
      <xdr:row>134</xdr:row>
      <xdr:rowOff>114300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0</xdr:colOff>
      <xdr:row>139</xdr:row>
      <xdr:rowOff>0</xdr:rowOff>
    </xdr:from>
    <xdr:to>
      <xdr:col>4</xdr:col>
      <xdr:colOff>524925</xdr:colOff>
      <xdr:row>148</xdr:row>
      <xdr:rowOff>115200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153</xdr:row>
      <xdr:rowOff>19050</xdr:rowOff>
    </xdr:from>
    <xdr:to>
      <xdr:col>5</xdr:col>
      <xdr:colOff>161925</xdr:colOff>
      <xdr:row>162</xdr:row>
      <xdr:rowOff>134250</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1</xdr:colOff>
      <xdr:row>167</xdr:row>
      <xdr:rowOff>95250</xdr:rowOff>
    </xdr:from>
    <xdr:to>
      <xdr:col>4</xdr:col>
      <xdr:colOff>542926</xdr:colOff>
      <xdr:row>177</xdr:row>
      <xdr:rowOff>58050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xdr:colOff>
      <xdr:row>181</xdr:row>
      <xdr:rowOff>0</xdr:rowOff>
    </xdr:from>
    <xdr:to>
      <xdr:col>4</xdr:col>
      <xdr:colOff>542926</xdr:colOff>
      <xdr:row>190</xdr:row>
      <xdr:rowOff>115200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1600200</xdr:colOff>
      <xdr:row>196</xdr:row>
      <xdr:rowOff>142875</xdr:rowOff>
    </xdr:from>
    <xdr:to>
      <xdr:col>4</xdr:col>
      <xdr:colOff>505875</xdr:colOff>
      <xdr:row>206</xdr:row>
      <xdr:rowOff>105675</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17</xdr:col>
      <xdr:colOff>295274</xdr:colOff>
      <xdr:row>167</xdr:row>
      <xdr:rowOff>104774</xdr:rowOff>
    </xdr:from>
    <xdr:to>
      <xdr:col>23</xdr:col>
      <xdr:colOff>76199</xdr:colOff>
      <xdr:row>176</xdr:row>
      <xdr:rowOff>133349</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24</xdr:col>
      <xdr:colOff>228599</xdr:colOff>
      <xdr:row>167</xdr:row>
      <xdr:rowOff>66674</xdr:rowOff>
    </xdr:from>
    <xdr:to>
      <xdr:col>29</xdr:col>
      <xdr:colOff>504824</xdr:colOff>
      <xdr:row>176</xdr:row>
      <xdr:rowOff>95249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0</xdr:colOff>
      <xdr:row>225</xdr:row>
      <xdr:rowOff>9525</xdr:rowOff>
    </xdr:from>
    <xdr:to>
      <xdr:col>5</xdr:col>
      <xdr:colOff>361950</xdr:colOff>
      <xdr:row>234</xdr:row>
      <xdr:rowOff>123825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561975</xdr:colOff>
      <xdr:row>226</xdr:row>
      <xdr:rowOff>19050</xdr:rowOff>
    </xdr:from>
    <xdr:to>
      <xdr:col>9</xdr:col>
      <xdr:colOff>171450</xdr:colOff>
      <xdr:row>235</xdr:row>
      <xdr:rowOff>133350</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19</xdr:col>
      <xdr:colOff>38100</xdr:colOff>
      <xdr:row>39</xdr:row>
      <xdr:rowOff>0</xdr:rowOff>
    </xdr:from>
    <xdr:to>
      <xdr:col>22</xdr:col>
      <xdr:colOff>426450</xdr:colOff>
      <xdr:row>48</xdr:row>
      <xdr:rowOff>123825</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17</xdr:col>
      <xdr:colOff>0</xdr:colOff>
      <xdr:row>53</xdr:row>
      <xdr:rowOff>0</xdr:rowOff>
    </xdr:from>
    <xdr:to>
      <xdr:col>20</xdr:col>
      <xdr:colOff>416925</xdr:colOff>
      <xdr:row>62</xdr:row>
      <xdr:rowOff>114300</xdr:rowOff>
    </xdr:to>
    <xdr:graphicFrame macro="">
      <xdr:nvGraphicFramePr>
        <xdr:cNvPr id="23" name="Chart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16</xdr:col>
      <xdr:colOff>76200</xdr:colOff>
      <xdr:row>82</xdr:row>
      <xdr:rowOff>66675</xdr:rowOff>
    </xdr:from>
    <xdr:to>
      <xdr:col>19</xdr:col>
      <xdr:colOff>493125</xdr:colOff>
      <xdr:row>92</xdr:row>
      <xdr:rowOff>28575</xdr:rowOff>
    </xdr:to>
    <xdr:graphicFrame macro="">
      <xdr:nvGraphicFramePr>
        <xdr:cNvPr id="24" name="Chart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16</xdr:col>
      <xdr:colOff>171450</xdr:colOff>
      <xdr:row>96</xdr:row>
      <xdr:rowOff>123825</xdr:rowOff>
    </xdr:from>
    <xdr:to>
      <xdr:col>20</xdr:col>
      <xdr:colOff>7350</xdr:colOff>
      <xdr:row>106</xdr:row>
      <xdr:rowOff>95250</xdr:rowOff>
    </xdr:to>
    <xdr:graphicFrame macro="">
      <xdr:nvGraphicFramePr>
        <xdr:cNvPr id="25" name="Chart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17</xdr:col>
      <xdr:colOff>428625</xdr:colOff>
      <xdr:row>197</xdr:row>
      <xdr:rowOff>38100</xdr:rowOff>
    </xdr:from>
    <xdr:to>
      <xdr:col>21</xdr:col>
      <xdr:colOff>264525</xdr:colOff>
      <xdr:row>207</xdr:row>
      <xdr:rowOff>0</xdr:rowOff>
    </xdr:to>
    <xdr:graphicFrame macro="">
      <xdr:nvGraphicFramePr>
        <xdr:cNvPr id="26"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16</xdr:col>
      <xdr:colOff>0</xdr:colOff>
      <xdr:row>140</xdr:row>
      <xdr:rowOff>0</xdr:rowOff>
    </xdr:from>
    <xdr:to>
      <xdr:col>19</xdr:col>
      <xdr:colOff>416925</xdr:colOff>
      <xdr:row>149</xdr:row>
      <xdr:rowOff>114300</xdr:rowOff>
    </xdr:to>
    <xdr:graphicFrame macro="">
      <xdr:nvGraphicFramePr>
        <xdr:cNvPr id="27" name="Chart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0</xdr:colOff>
      <xdr:row>83</xdr:row>
      <xdr:rowOff>0</xdr:rowOff>
    </xdr:from>
    <xdr:to>
      <xdr:col>13</xdr:col>
      <xdr:colOff>334875</xdr:colOff>
      <xdr:row>94</xdr:row>
      <xdr:rowOff>51600</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0</xdr:colOff>
      <xdr:row>52</xdr:row>
      <xdr:rowOff>142875</xdr:rowOff>
    </xdr:from>
    <xdr:to>
      <xdr:col>10</xdr:col>
      <xdr:colOff>524925</xdr:colOff>
      <xdr:row>62</xdr:row>
      <xdr:rowOff>95250</xdr:rowOff>
    </xdr:to>
    <xdr:graphicFrame macro="">
      <xdr:nvGraphicFramePr>
        <xdr:cNvPr id="29" name="Chart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6</xdr:col>
      <xdr:colOff>190500</xdr:colOff>
      <xdr:row>196</xdr:row>
      <xdr:rowOff>85725</xdr:rowOff>
    </xdr:from>
    <xdr:to>
      <xdr:col>10</xdr:col>
      <xdr:colOff>134400</xdr:colOff>
      <xdr:row>206</xdr:row>
      <xdr:rowOff>47625</xdr:rowOff>
    </xdr:to>
    <xdr:graphicFrame macro="">
      <xdr:nvGraphicFramePr>
        <xdr:cNvPr id="30" name="Chart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23</xdr:col>
      <xdr:colOff>0</xdr:colOff>
      <xdr:row>83</xdr:row>
      <xdr:rowOff>0</xdr:rowOff>
    </xdr:from>
    <xdr:to>
      <xdr:col>26</xdr:col>
      <xdr:colOff>439200</xdr:colOff>
      <xdr:row>92</xdr:row>
      <xdr:rowOff>124725</xdr:rowOff>
    </xdr:to>
    <xdr:graphicFrame macro="">
      <xdr:nvGraphicFramePr>
        <xdr:cNvPr id="31" name="Chart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0</xdr:colOff>
      <xdr:row>39</xdr:row>
      <xdr:rowOff>0</xdr:rowOff>
    </xdr:from>
    <xdr:to>
      <xdr:col>10</xdr:col>
      <xdr:colOff>133350</xdr:colOff>
      <xdr:row>48</xdr:row>
      <xdr:rowOff>114300</xdr:rowOff>
    </xdr:to>
    <xdr:graphicFrame macro="">
      <xdr:nvGraphicFramePr>
        <xdr:cNvPr id="32" name="Chart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9524</xdr:colOff>
      <xdr:row>54</xdr:row>
      <xdr:rowOff>9525</xdr:rowOff>
    </xdr:from>
    <xdr:to>
      <xdr:col>16</xdr:col>
      <xdr:colOff>123825</xdr:colOff>
      <xdr:row>63</xdr:row>
      <xdr:rowOff>104775</xdr:rowOff>
    </xdr:to>
    <xdr:graphicFrame macro="">
      <xdr:nvGraphicFramePr>
        <xdr:cNvPr id="33" name="Chart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5</xdr:col>
      <xdr:colOff>0</xdr:colOff>
      <xdr:row>68</xdr:row>
      <xdr:rowOff>0</xdr:rowOff>
    </xdr:from>
    <xdr:to>
      <xdr:col>8</xdr:col>
      <xdr:colOff>524925</xdr:colOff>
      <xdr:row>77</xdr:row>
      <xdr:rowOff>115200</xdr:rowOff>
    </xdr:to>
    <xdr:graphicFrame macro="">
      <xdr:nvGraphicFramePr>
        <xdr:cNvPr id="34" name="Chart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0</xdr:colOff>
      <xdr:row>139</xdr:row>
      <xdr:rowOff>0</xdr:rowOff>
    </xdr:from>
    <xdr:to>
      <xdr:col>8</xdr:col>
      <xdr:colOff>524925</xdr:colOff>
      <xdr:row>148</xdr:row>
      <xdr:rowOff>115200</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197</xdr:row>
      <xdr:rowOff>0</xdr:rowOff>
    </xdr:from>
    <xdr:to>
      <xdr:col>15</xdr:col>
      <xdr:colOff>524925</xdr:colOff>
      <xdr:row>206</xdr:row>
      <xdr:rowOff>114300</xdr:rowOff>
    </xdr:to>
    <xdr:graphicFrame macro="">
      <xdr:nvGraphicFramePr>
        <xdr:cNvPr id="36" name="Chart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23</xdr:col>
      <xdr:colOff>0</xdr:colOff>
      <xdr:row>95</xdr:row>
      <xdr:rowOff>0</xdr:rowOff>
    </xdr:from>
    <xdr:to>
      <xdr:col>28</xdr:col>
      <xdr:colOff>95250</xdr:colOff>
      <xdr:row>107</xdr:row>
      <xdr:rowOff>104775</xdr:rowOff>
    </xdr:to>
    <xdr:graphicFrame macro="">
      <xdr:nvGraphicFramePr>
        <xdr:cNvPr id="37" name="Chart 3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17</xdr:col>
      <xdr:colOff>0</xdr:colOff>
      <xdr:row>234</xdr:row>
      <xdr:rowOff>0</xdr:rowOff>
    </xdr:from>
    <xdr:to>
      <xdr:col>22</xdr:col>
      <xdr:colOff>209550</xdr:colOff>
      <xdr:row>246</xdr:row>
      <xdr:rowOff>104775</xdr:rowOff>
    </xdr:to>
    <xdr:graphicFrame macro="">
      <xdr:nvGraphicFramePr>
        <xdr:cNvPr id="38" name="Chart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17</xdr:col>
      <xdr:colOff>0</xdr:colOff>
      <xdr:row>248</xdr:row>
      <xdr:rowOff>0</xdr:rowOff>
    </xdr:from>
    <xdr:to>
      <xdr:col>22</xdr:col>
      <xdr:colOff>209550</xdr:colOff>
      <xdr:row>260</xdr:row>
      <xdr:rowOff>104775</xdr:rowOff>
    </xdr:to>
    <xdr:graphicFrame macro="">
      <xdr:nvGraphicFramePr>
        <xdr:cNvPr id="39" name="Chart 3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133349</xdr:colOff>
      <xdr:row>73</xdr:row>
      <xdr:rowOff>142874</xdr:rowOff>
    </xdr:from>
    <xdr:to>
      <xdr:col>42</xdr:col>
      <xdr:colOff>485775</xdr:colOff>
      <xdr:row>88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195262</xdr:colOff>
      <xdr:row>34</xdr:row>
      <xdr:rowOff>95250</xdr:rowOff>
    </xdr:from>
    <xdr:to>
      <xdr:col>23</xdr:col>
      <xdr:colOff>77812</xdr:colOff>
      <xdr:row>45</xdr:row>
      <xdr:rowOff>114075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21</xdr:col>
      <xdr:colOff>685800</xdr:colOff>
      <xdr:row>69</xdr:row>
      <xdr:rowOff>0</xdr:rowOff>
    </xdr:from>
    <xdr:to>
      <xdr:col>26</xdr:col>
      <xdr:colOff>209550</xdr:colOff>
      <xdr:row>84</xdr:row>
      <xdr:rowOff>76200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533399</xdr:colOff>
      <xdr:row>86</xdr:row>
      <xdr:rowOff>61912</xdr:rowOff>
    </xdr:from>
    <xdr:to>
      <xdr:col>29</xdr:col>
      <xdr:colOff>581025</xdr:colOff>
      <xdr:row>108</xdr:row>
      <xdr:rowOff>38100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428625</xdr:colOff>
      <xdr:row>108</xdr:row>
      <xdr:rowOff>14288</xdr:rowOff>
    </xdr:from>
    <xdr:to>
      <xdr:col>27</xdr:col>
      <xdr:colOff>342900</xdr:colOff>
      <xdr:row>116</xdr:row>
      <xdr:rowOff>19049</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161925</xdr:colOff>
      <xdr:row>48</xdr:row>
      <xdr:rowOff>142874</xdr:rowOff>
    </xdr:from>
    <xdr:to>
      <xdr:col>21</xdr:col>
      <xdr:colOff>561975</xdr:colOff>
      <xdr:row>62</xdr:row>
      <xdr:rowOff>142875</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447676</xdr:colOff>
      <xdr:row>69</xdr:row>
      <xdr:rowOff>133350</xdr:rowOff>
    </xdr:from>
    <xdr:to>
      <xdr:col>21</xdr:col>
      <xdr:colOff>333375</xdr:colOff>
      <xdr:row>82</xdr:row>
      <xdr:rowOff>133349</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533399</xdr:colOff>
      <xdr:row>86</xdr:row>
      <xdr:rowOff>19050</xdr:rowOff>
    </xdr:from>
    <xdr:to>
      <xdr:col>20</xdr:col>
      <xdr:colOff>371475</xdr:colOff>
      <xdr:row>96</xdr:row>
      <xdr:rowOff>19050</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276225</xdr:colOff>
      <xdr:row>98</xdr:row>
      <xdr:rowOff>114300</xdr:rowOff>
    </xdr:from>
    <xdr:to>
      <xdr:col>20</xdr:col>
      <xdr:colOff>104775</xdr:colOff>
      <xdr:row>109</xdr:row>
      <xdr:rowOff>47626</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581024</xdr:colOff>
      <xdr:row>178</xdr:row>
      <xdr:rowOff>95249</xdr:rowOff>
    </xdr:from>
    <xdr:to>
      <xdr:col>10</xdr:col>
      <xdr:colOff>266700</xdr:colOff>
      <xdr:row>190</xdr:row>
      <xdr:rowOff>104774</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561975</xdr:colOff>
      <xdr:row>211</xdr:row>
      <xdr:rowOff>95250</xdr:rowOff>
    </xdr:from>
    <xdr:to>
      <xdr:col>9</xdr:col>
      <xdr:colOff>600075</xdr:colOff>
      <xdr:row>223</xdr:row>
      <xdr:rowOff>9525</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333375</xdr:colOff>
      <xdr:row>210</xdr:row>
      <xdr:rowOff>123825</xdr:rowOff>
    </xdr:from>
    <xdr:to>
      <xdr:col>15</xdr:col>
      <xdr:colOff>495300</xdr:colOff>
      <xdr:row>222</xdr:row>
      <xdr:rowOff>38100</xdr:rowOff>
    </xdr:to>
    <xdr:graphicFrame macro="">
      <xdr:nvGraphicFramePr>
        <xdr:cNvPr id="21"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12</xdr:col>
      <xdr:colOff>0</xdr:colOff>
      <xdr:row>179</xdr:row>
      <xdr:rowOff>0</xdr:rowOff>
    </xdr:from>
    <xdr:to>
      <xdr:col>19</xdr:col>
      <xdr:colOff>266701</xdr:colOff>
      <xdr:row>191</xdr:row>
      <xdr:rowOff>9525</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Handrit/2014/03%20Mars/Samst&#230;&#240;a%20Arion%20banki%2031.3.201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j&#225;rm&#225;lasvi&#240;/Uppgj&#246;r%20-%20Samst&#230;&#240;a/Handrit/2014/03%20Mars/Samst&#230;&#240;a%20Arion%20banki%2031.3.2014.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arionbanki.is/Fj&#225;rm&#225;lasvi&#240;/Uppgj&#246;r%20-%20Samst&#230;&#240;a/Standard%20form/2011/06%2030.06.11/1000%20Arion%20banki%20hf/1000%20Arion%20banki%20hf.%20201106%2019.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j&#225;rm&#225;lasvi&#240;/Uppgj&#246;r%20-%20Samst&#230;&#240;a/Standard%20form/2011/06%2030.06.11/1000%20Arion%20banki%20hf/1000%20Arion%20banki%20hf.%20201106%201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arionbanki.is/Finance/Uppgj&#246;r/D&#243;tturf&#233;l&#246;g/Samst&#230;&#240;uskj&#246;l/2010/06%20J&#250;n&#237;/Samst&#230;&#240;a%20Arion%20banki%2030.06.20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nance/Uppgj&#246;r/D&#243;tturf&#233;l&#246;g/Samst&#230;&#240;uskj&#246;l/2010/06%20J&#250;n&#237;/Samst&#230;&#240;a%20Arion%20banki%2030.06.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Income YoY Rétt"/>
      <sheetName val="Balance set Rétt"/>
      <sheetName val="Efnahagur"/>
      <sheetName val="Rekstur"/>
      <sheetName val="Month"/>
      <sheetName val="Félög EH"/>
      <sheetName val="Félög"/>
      <sheetName val="Samstæða Arion banki 31.3.2014"/>
    </sheetNames>
    <sheetDataSet>
      <sheetData sheetId="0">
        <row r="2">
          <cell r="C2">
            <v>201403</v>
          </cell>
        </row>
      </sheetData>
      <sheetData sheetId="1"/>
      <sheetData sheetId="2"/>
      <sheetData sheetId="3"/>
      <sheetData sheetId="4">
        <row r="3">
          <cell r="A3" t="str">
            <v>Lookup</v>
          </cell>
          <cell r="B3" t="str">
            <v>   IS4000</v>
          </cell>
          <cell r="C3" t="str">
            <v>Income Statement</v>
          </cell>
          <cell r="D3">
            <v>0</v>
          </cell>
          <cell r="E3">
            <v>0</v>
          </cell>
          <cell r="F3">
            <v>0</v>
          </cell>
          <cell r="G3">
            <v>0</v>
          </cell>
          <cell r="H3">
            <v>0</v>
          </cell>
        </row>
        <row r="4">
          <cell r="A4" t="str">
            <v>IS4010</v>
          </cell>
          <cell r="B4" t="str">
            <v>     IS4010</v>
          </cell>
          <cell r="C4" t="str">
            <v>Net interest income</v>
          </cell>
          <cell r="D4">
            <v>-6273631343</v>
          </cell>
          <cell r="E4">
            <v>0</v>
          </cell>
          <cell r="F4">
            <v>0</v>
          </cell>
          <cell r="G4">
            <v>0</v>
          </cell>
          <cell r="H4">
            <v>-6273631343</v>
          </cell>
        </row>
        <row r="5">
          <cell r="A5" t="str">
            <v>ISSUB4010</v>
          </cell>
          <cell r="B5" t="str">
            <v>       ISSUB4010</v>
          </cell>
          <cell r="C5" t="str">
            <v>Interest income</v>
          </cell>
          <cell r="D5">
            <v>-12891486263</v>
          </cell>
          <cell r="E5">
            <v>0</v>
          </cell>
          <cell r="F5">
            <v>0</v>
          </cell>
          <cell r="G5">
            <v>0</v>
          </cell>
          <cell r="H5">
            <v>-12891486263</v>
          </cell>
        </row>
        <row r="6">
          <cell r="A6" t="str">
            <v>4010</v>
          </cell>
          <cell r="B6" t="str">
            <v>                  4010</v>
          </cell>
          <cell r="C6" t="str">
            <v>Interest income on c</v>
          </cell>
          <cell r="D6">
            <v>-178604028</v>
          </cell>
          <cell r="E6">
            <v>0</v>
          </cell>
          <cell r="F6">
            <v>0</v>
          </cell>
          <cell r="G6">
            <v>0</v>
          </cell>
          <cell r="H6">
            <v>-178604028</v>
          </cell>
        </row>
        <row r="7">
          <cell r="A7" t="str">
            <v>4020</v>
          </cell>
          <cell r="B7" t="str">
            <v>                  4020</v>
          </cell>
          <cell r="C7" t="str">
            <v>Int.inc. loans to cr</v>
          </cell>
          <cell r="D7">
            <v>-88014345</v>
          </cell>
          <cell r="E7">
            <v>0</v>
          </cell>
          <cell r="F7">
            <v>0</v>
          </cell>
          <cell r="G7">
            <v>0</v>
          </cell>
          <cell r="H7">
            <v>-88014345</v>
          </cell>
        </row>
        <row r="8">
          <cell r="A8" t="str">
            <v>4025</v>
          </cell>
          <cell r="B8" t="str">
            <v>                  4025</v>
          </cell>
          <cell r="C8" t="str">
            <v>Int.inc. loans to cu</v>
          </cell>
          <cell r="D8">
            <v>-11528007218</v>
          </cell>
          <cell r="E8">
            <v>0</v>
          </cell>
          <cell r="F8">
            <v>0</v>
          </cell>
          <cell r="G8">
            <v>0</v>
          </cell>
          <cell r="H8">
            <v>-11528007218</v>
          </cell>
        </row>
        <row r="9">
          <cell r="A9" t="str">
            <v>4050</v>
          </cell>
          <cell r="B9" t="str">
            <v>                  4050</v>
          </cell>
          <cell r="C9" t="str">
            <v>Interest income trad</v>
          </cell>
          <cell r="D9">
            <v>-479596315</v>
          </cell>
          <cell r="E9">
            <v>0</v>
          </cell>
          <cell r="F9">
            <v>0</v>
          </cell>
          <cell r="G9">
            <v>0</v>
          </cell>
          <cell r="H9">
            <v>-479596315</v>
          </cell>
        </row>
        <row r="10">
          <cell r="A10" t="str">
            <v>4060</v>
          </cell>
          <cell r="B10" t="str">
            <v>                  4060</v>
          </cell>
          <cell r="C10" t="str">
            <v>Interest income FV</v>
          </cell>
          <cell r="D10">
            <v>-490919144</v>
          </cell>
          <cell r="E10">
            <v>0</v>
          </cell>
          <cell r="F10">
            <v>0</v>
          </cell>
          <cell r="G10">
            <v>0</v>
          </cell>
          <cell r="H10">
            <v>-490919144</v>
          </cell>
        </row>
        <row r="11">
          <cell r="A11" t="str">
            <v>4090</v>
          </cell>
          <cell r="B11" t="str">
            <v>                  4090</v>
          </cell>
          <cell r="C11" t="str">
            <v>Interest income con.</v>
          </cell>
          <cell r="D11">
            <v>0</v>
          </cell>
          <cell r="E11">
            <v>0</v>
          </cell>
          <cell r="F11">
            <v>0</v>
          </cell>
          <cell r="G11">
            <v>0</v>
          </cell>
          <cell r="H11">
            <v>0</v>
          </cell>
        </row>
        <row r="12">
          <cell r="A12" t="str">
            <v>4085</v>
          </cell>
          <cell r="B12" t="str">
            <v>                  4085</v>
          </cell>
          <cell r="C12" t="str">
            <v>Other interest incom</v>
          </cell>
          <cell r="D12">
            <v>-152447765</v>
          </cell>
          <cell r="E12">
            <v>0</v>
          </cell>
          <cell r="F12">
            <v>0</v>
          </cell>
          <cell r="G12">
            <v>0</v>
          </cell>
          <cell r="H12">
            <v>-152447765</v>
          </cell>
        </row>
        <row r="13">
          <cell r="A13" t="str">
            <v>E5099</v>
          </cell>
          <cell r="B13" t="str">
            <v>                  E5099</v>
          </cell>
          <cell r="C13" t="str">
            <v>Elim.diff. interest</v>
          </cell>
          <cell r="D13">
            <v>26102552</v>
          </cell>
          <cell r="E13">
            <v>0</v>
          </cell>
          <cell r="F13">
            <v>0</v>
          </cell>
          <cell r="G13">
            <v>0</v>
          </cell>
          <cell r="H13">
            <v>26102552</v>
          </cell>
        </row>
        <row r="14">
          <cell r="A14" t="str">
            <v>ISSUB5010</v>
          </cell>
          <cell r="B14" t="str">
            <v>       ISSUB5010</v>
          </cell>
          <cell r="C14" t="str">
            <v>Interest expenses</v>
          </cell>
          <cell r="D14">
            <v>7408337329</v>
          </cell>
          <cell r="E14">
            <v>0</v>
          </cell>
          <cell r="F14">
            <v>0</v>
          </cell>
          <cell r="G14">
            <v>0</v>
          </cell>
          <cell r="H14">
            <v>7408337329</v>
          </cell>
        </row>
        <row r="15">
          <cell r="A15" t="str">
            <v>5010</v>
          </cell>
          <cell r="B15" t="str">
            <v>                  5010</v>
          </cell>
          <cell r="C15" t="str">
            <v>Int.exp.Due to cr.in</v>
          </cell>
          <cell r="D15">
            <v>502114779</v>
          </cell>
          <cell r="E15">
            <v>0</v>
          </cell>
          <cell r="F15">
            <v>0</v>
          </cell>
          <cell r="G15">
            <v>0</v>
          </cell>
          <cell r="H15">
            <v>502114779</v>
          </cell>
        </row>
        <row r="16">
          <cell r="A16" t="str">
            <v>5015</v>
          </cell>
          <cell r="B16" t="str">
            <v>                  5015</v>
          </cell>
          <cell r="C16" t="str">
            <v>Interest exp.deposit</v>
          </cell>
          <cell r="D16">
            <v>3945863067</v>
          </cell>
          <cell r="E16">
            <v>0</v>
          </cell>
          <cell r="F16">
            <v>0</v>
          </cell>
          <cell r="G16">
            <v>0</v>
          </cell>
          <cell r="H16">
            <v>3945863067</v>
          </cell>
        </row>
        <row r="17">
          <cell r="A17" t="str">
            <v>5020</v>
          </cell>
          <cell r="B17" t="str">
            <v>                  5020</v>
          </cell>
          <cell r="C17" t="str">
            <v>Interest exp.borrow</v>
          </cell>
          <cell r="D17">
            <v>2629036881</v>
          </cell>
          <cell r="E17">
            <v>0</v>
          </cell>
          <cell r="F17">
            <v>0</v>
          </cell>
          <cell r="G17">
            <v>0</v>
          </cell>
          <cell r="H17">
            <v>2629036881</v>
          </cell>
        </row>
        <row r="18">
          <cell r="A18" t="str">
            <v>5030</v>
          </cell>
          <cell r="B18" t="str">
            <v>                  5030</v>
          </cell>
          <cell r="C18" t="str">
            <v>Interest exp.subord.</v>
          </cell>
          <cell r="D18">
            <v>323574504</v>
          </cell>
          <cell r="E18">
            <v>0</v>
          </cell>
          <cell r="F18">
            <v>0</v>
          </cell>
          <cell r="G18">
            <v>0</v>
          </cell>
          <cell r="H18">
            <v>323574504</v>
          </cell>
        </row>
        <row r="19">
          <cell r="A19" t="str">
            <v>5070</v>
          </cell>
          <cell r="B19" t="str">
            <v>                  5070</v>
          </cell>
          <cell r="C19" t="str">
            <v>Interest exp.derivat</v>
          </cell>
          <cell r="D19">
            <v>0</v>
          </cell>
          <cell r="E19">
            <v>0</v>
          </cell>
          <cell r="F19">
            <v>0</v>
          </cell>
          <cell r="G19">
            <v>0</v>
          </cell>
          <cell r="H19">
            <v>0</v>
          </cell>
        </row>
        <row r="20">
          <cell r="A20" t="str">
            <v>5090</v>
          </cell>
          <cell r="B20" t="str">
            <v>                  5090</v>
          </cell>
          <cell r="C20" t="str">
            <v>Interest exp.cons.co</v>
          </cell>
          <cell r="D20">
            <v>75</v>
          </cell>
          <cell r="E20">
            <v>0</v>
          </cell>
          <cell r="F20">
            <v>0</v>
          </cell>
          <cell r="G20">
            <v>0</v>
          </cell>
          <cell r="H20">
            <v>75</v>
          </cell>
        </row>
        <row r="21">
          <cell r="A21" t="str">
            <v>4093</v>
          </cell>
          <cell r="B21" t="str">
            <v>                  4093</v>
          </cell>
          <cell r="C21" t="str">
            <v>Internal interst inc</v>
          </cell>
          <cell r="D21">
            <v>-12748847995</v>
          </cell>
          <cell r="E21">
            <v>0</v>
          </cell>
          <cell r="F21">
            <v>0</v>
          </cell>
          <cell r="G21">
            <v>0</v>
          </cell>
          <cell r="H21">
            <v>-12748847995</v>
          </cell>
        </row>
        <row r="22">
          <cell r="A22" t="str">
            <v>5093</v>
          </cell>
          <cell r="B22" t="str">
            <v>                  5093</v>
          </cell>
          <cell r="C22" t="str">
            <v>Internal interest ex</v>
          </cell>
          <cell r="D22">
            <v>12748745367</v>
          </cell>
          <cell r="E22">
            <v>0</v>
          </cell>
          <cell r="F22">
            <v>0</v>
          </cell>
          <cell r="G22">
            <v>0</v>
          </cell>
          <cell r="H22">
            <v>12748745367</v>
          </cell>
        </row>
        <row r="23">
          <cell r="A23" t="str">
            <v>5085</v>
          </cell>
          <cell r="B23" t="str">
            <v>                  5085</v>
          </cell>
          <cell r="C23" t="str">
            <v>Other interest expen</v>
          </cell>
          <cell r="D23">
            <v>7850651</v>
          </cell>
          <cell r="E23">
            <v>0</v>
          </cell>
          <cell r="F23">
            <v>0</v>
          </cell>
          <cell r="G23">
            <v>0</v>
          </cell>
          <cell r="H23">
            <v>7850651</v>
          </cell>
        </row>
        <row r="24">
          <cell r="A24" t="str">
            <v>ISSUB5510</v>
          </cell>
          <cell r="B24" t="str">
            <v>       ISSUB5510</v>
          </cell>
          <cell r="C24" t="str">
            <v>Valuat.changes loans</v>
          </cell>
          <cell r="D24">
            <v>-790482409</v>
          </cell>
          <cell r="E24">
            <v>0</v>
          </cell>
          <cell r="F24">
            <v>0</v>
          </cell>
          <cell r="G24">
            <v>0</v>
          </cell>
          <cell r="H24">
            <v>-790482409</v>
          </cell>
        </row>
        <row r="25">
          <cell r="A25" t="str">
            <v>5510</v>
          </cell>
          <cell r="B25" t="str">
            <v>                  5510</v>
          </cell>
          <cell r="C25" t="str">
            <v>Incr.value of loans</v>
          </cell>
          <cell r="D25">
            <v>-790482409</v>
          </cell>
          <cell r="E25">
            <v>0</v>
          </cell>
          <cell r="F25">
            <v>0</v>
          </cell>
          <cell r="G25">
            <v>0</v>
          </cell>
          <cell r="H25">
            <v>-790482409</v>
          </cell>
        </row>
        <row r="26">
          <cell r="A26" t="str">
            <v>IS4220</v>
          </cell>
          <cell r="B26" t="str">
            <v>     IS4220</v>
          </cell>
          <cell r="C26" t="str">
            <v>Net fee and comm.inc</v>
          </cell>
          <cell r="D26">
            <v>-3147390549</v>
          </cell>
          <cell r="E26">
            <v>0</v>
          </cell>
          <cell r="F26">
            <v>0</v>
          </cell>
          <cell r="G26">
            <v>0</v>
          </cell>
          <cell r="H26">
            <v>-3147390549</v>
          </cell>
        </row>
        <row r="27">
          <cell r="A27" t="str">
            <v>ISSUB4220</v>
          </cell>
          <cell r="B27" t="str">
            <v>       ISSUB4220</v>
          </cell>
          <cell r="C27" t="str">
            <v>Fee and comm.income</v>
          </cell>
          <cell r="D27">
            <v>-4263565275</v>
          </cell>
          <cell r="E27">
            <v>0</v>
          </cell>
          <cell r="F27">
            <v>0</v>
          </cell>
          <cell r="G27">
            <v>0</v>
          </cell>
          <cell r="H27">
            <v>-4263565275</v>
          </cell>
        </row>
        <row r="28">
          <cell r="A28" t="str">
            <v>4220</v>
          </cell>
          <cell r="B28" t="str">
            <v>                  4220</v>
          </cell>
          <cell r="C28" t="str">
            <v>Commission equ.trade</v>
          </cell>
          <cell r="D28">
            <v>-58803308</v>
          </cell>
          <cell r="E28">
            <v>0</v>
          </cell>
          <cell r="F28">
            <v>0</v>
          </cell>
          <cell r="G28">
            <v>0</v>
          </cell>
          <cell r="H28">
            <v>-58803308</v>
          </cell>
        </row>
        <row r="29">
          <cell r="A29" t="str">
            <v>4222</v>
          </cell>
          <cell r="B29" t="str">
            <v>                  4222</v>
          </cell>
          <cell r="C29" t="str">
            <v>Commission guarantee</v>
          </cell>
          <cell r="D29">
            <v>-36112415</v>
          </cell>
          <cell r="E29">
            <v>0</v>
          </cell>
          <cell r="F29">
            <v>0</v>
          </cell>
          <cell r="G29">
            <v>0</v>
          </cell>
          <cell r="H29">
            <v>-36112415</v>
          </cell>
        </row>
        <row r="30">
          <cell r="A30" t="str">
            <v>4225</v>
          </cell>
          <cell r="B30" t="str">
            <v>                  4225</v>
          </cell>
          <cell r="C30" t="str">
            <v>Commission bond trad</v>
          </cell>
          <cell r="D30">
            <v>-13777093</v>
          </cell>
          <cell r="E30">
            <v>0</v>
          </cell>
          <cell r="F30">
            <v>0</v>
          </cell>
          <cell r="G30">
            <v>0</v>
          </cell>
          <cell r="H30">
            <v>-13777093</v>
          </cell>
        </row>
        <row r="31">
          <cell r="A31" t="str">
            <v>4230</v>
          </cell>
          <cell r="B31" t="str">
            <v>                  4230</v>
          </cell>
          <cell r="C31" t="str">
            <v>Commission f.derivat</v>
          </cell>
          <cell r="D31">
            <v>-90988547</v>
          </cell>
          <cell r="E31">
            <v>0</v>
          </cell>
          <cell r="F31">
            <v>0</v>
          </cell>
          <cell r="G31">
            <v>0</v>
          </cell>
          <cell r="H31">
            <v>-90988547</v>
          </cell>
        </row>
        <row r="32">
          <cell r="A32" t="str">
            <v>4240</v>
          </cell>
          <cell r="B32" t="str">
            <v>                  4240</v>
          </cell>
          <cell r="C32" t="str">
            <v>Commission f.lending</v>
          </cell>
          <cell r="D32">
            <v>-191686997</v>
          </cell>
          <cell r="E32">
            <v>0</v>
          </cell>
          <cell r="F32">
            <v>0</v>
          </cell>
          <cell r="G32">
            <v>0</v>
          </cell>
          <cell r="H32">
            <v>-191686997</v>
          </cell>
        </row>
        <row r="33">
          <cell r="A33" t="str">
            <v>4241</v>
          </cell>
          <cell r="B33" t="str">
            <v>                  4241</v>
          </cell>
          <cell r="C33" t="str">
            <v>Commission f.int cle</v>
          </cell>
          <cell r="D33">
            <v>-121774521</v>
          </cell>
          <cell r="E33">
            <v>0</v>
          </cell>
          <cell r="F33">
            <v>0</v>
          </cell>
          <cell r="G33">
            <v>0</v>
          </cell>
          <cell r="H33">
            <v>-121774521</v>
          </cell>
        </row>
        <row r="34">
          <cell r="A34" t="str">
            <v>4242</v>
          </cell>
          <cell r="B34" t="str">
            <v>                  4242</v>
          </cell>
          <cell r="C34" t="str">
            <v>Commission f.collect</v>
          </cell>
          <cell r="D34">
            <v>-1171362558</v>
          </cell>
          <cell r="E34">
            <v>0</v>
          </cell>
          <cell r="F34">
            <v>0</v>
          </cell>
          <cell r="G34">
            <v>0</v>
          </cell>
          <cell r="H34">
            <v>-1171362558</v>
          </cell>
        </row>
        <row r="35">
          <cell r="A35" t="str">
            <v>4243</v>
          </cell>
          <cell r="B35" t="str">
            <v>                  4243</v>
          </cell>
          <cell r="C35" t="str">
            <v>Commission f.cr card</v>
          </cell>
          <cell r="D35">
            <v>-1110922731</v>
          </cell>
          <cell r="E35">
            <v>0</v>
          </cell>
          <cell r="F35">
            <v>0</v>
          </cell>
          <cell r="G35">
            <v>0</v>
          </cell>
          <cell r="H35">
            <v>-1110922731</v>
          </cell>
        </row>
        <row r="36">
          <cell r="A36" t="str">
            <v>4244</v>
          </cell>
          <cell r="B36" t="str">
            <v>                  4244</v>
          </cell>
          <cell r="C36" t="str">
            <v>Commission f.ass man</v>
          </cell>
          <cell r="D36">
            <v>-1008762822</v>
          </cell>
          <cell r="E36">
            <v>0</v>
          </cell>
          <cell r="F36">
            <v>0</v>
          </cell>
          <cell r="G36">
            <v>0</v>
          </cell>
          <cell r="H36">
            <v>-1008762822</v>
          </cell>
        </row>
        <row r="37">
          <cell r="A37" t="str">
            <v>4245</v>
          </cell>
          <cell r="B37" t="str">
            <v>                  4245</v>
          </cell>
          <cell r="C37" t="str">
            <v>Commission f.inv.ban</v>
          </cell>
          <cell r="D37">
            <v>-228600000</v>
          </cell>
          <cell r="E37">
            <v>0</v>
          </cell>
          <cell r="F37">
            <v>0</v>
          </cell>
          <cell r="G37">
            <v>0</v>
          </cell>
          <cell r="H37">
            <v>-228600000</v>
          </cell>
        </row>
        <row r="38">
          <cell r="A38" t="str">
            <v>4250</v>
          </cell>
          <cell r="B38" t="str">
            <v>                  4250</v>
          </cell>
          <cell r="C38" t="str">
            <v>Other commission inc</v>
          </cell>
          <cell r="D38">
            <v>-220141992</v>
          </cell>
          <cell r="E38">
            <v>0</v>
          </cell>
          <cell r="F38">
            <v>0</v>
          </cell>
          <cell r="G38">
            <v>0</v>
          </cell>
          <cell r="H38">
            <v>-220141992</v>
          </cell>
        </row>
        <row r="39">
          <cell r="A39" t="str">
            <v>4290</v>
          </cell>
          <cell r="B39" t="str">
            <v>                  4290</v>
          </cell>
          <cell r="C39" t="str">
            <v>Commission inc.cons</v>
          </cell>
          <cell r="D39">
            <v>0</v>
          </cell>
          <cell r="E39">
            <v>0</v>
          </cell>
          <cell r="F39">
            <v>0</v>
          </cell>
          <cell r="G39">
            <v>0</v>
          </cell>
          <cell r="H39">
            <v>0</v>
          </cell>
        </row>
        <row r="40">
          <cell r="A40" t="str">
            <v>E5299</v>
          </cell>
          <cell r="B40" t="str">
            <v>                  E5299</v>
          </cell>
          <cell r="C40" t="str">
            <v>Elim.diff.commission</v>
          </cell>
          <cell r="D40">
            <v>-10632291</v>
          </cell>
          <cell r="E40">
            <v>0</v>
          </cell>
          <cell r="F40">
            <v>0</v>
          </cell>
          <cell r="G40">
            <v>0</v>
          </cell>
          <cell r="H40">
            <v>-10632291</v>
          </cell>
        </row>
        <row r="41">
          <cell r="A41" t="str">
            <v>ISSUB5220</v>
          </cell>
          <cell r="B41" t="str">
            <v>       ISSUB5220</v>
          </cell>
          <cell r="C41" t="str">
            <v>Fee and comm.exp.</v>
          </cell>
          <cell r="D41">
            <v>1116174726</v>
          </cell>
          <cell r="E41">
            <v>0</v>
          </cell>
          <cell r="F41">
            <v>0</v>
          </cell>
          <cell r="G41">
            <v>0</v>
          </cell>
          <cell r="H41">
            <v>1116174726</v>
          </cell>
        </row>
        <row r="42">
          <cell r="A42" t="str">
            <v>5230</v>
          </cell>
          <cell r="B42" t="str">
            <v>                  5230</v>
          </cell>
          <cell r="C42" t="str">
            <v>Commission equ trade</v>
          </cell>
          <cell r="D42">
            <v>2997095</v>
          </cell>
          <cell r="E42">
            <v>0</v>
          </cell>
          <cell r="F42">
            <v>0</v>
          </cell>
          <cell r="G42">
            <v>0</v>
          </cell>
          <cell r="H42">
            <v>2997095</v>
          </cell>
        </row>
        <row r="43">
          <cell r="A43" t="str">
            <v>5235</v>
          </cell>
          <cell r="B43" t="str">
            <v>                  5235</v>
          </cell>
          <cell r="C43" t="str">
            <v>Commission bond trad</v>
          </cell>
          <cell r="D43">
            <v>10858698</v>
          </cell>
          <cell r="E43">
            <v>0</v>
          </cell>
          <cell r="F43">
            <v>0</v>
          </cell>
          <cell r="G43">
            <v>0</v>
          </cell>
          <cell r="H43">
            <v>10858698</v>
          </cell>
        </row>
        <row r="44">
          <cell r="A44" t="str">
            <v>5241</v>
          </cell>
          <cell r="B44" t="str">
            <v>                  5241</v>
          </cell>
          <cell r="C44" t="str">
            <v>Commission int clear</v>
          </cell>
          <cell r="D44">
            <v>377813006</v>
          </cell>
          <cell r="E44">
            <v>0</v>
          </cell>
          <cell r="F44">
            <v>0</v>
          </cell>
          <cell r="G44">
            <v>0</v>
          </cell>
          <cell r="H44">
            <v>377813006</v>
          </cell>
        </row>
        <row r="45">
          <cell r="A45" t="str">
            <v>5242</v>
          </cell>
          <cell r="B45" t="str">
            <v>                  5242</v>
          </cell>
          <cell r="C45" t="str">
            <v>Commission coll paym</v>
          </cell>
          <cell r="D45">
            <v>306606073</v>
          </cell>
          <cell r="E45">
            <v>0</v>
          </cell>
          <cell r="F45">
            <v>0</v>
          </cell>
          <cell r="G45">
            <v>0</v>
          </cell>
          <cell r="H45">
            <v>306606073</v>
          </cell>
        </row>
        <row r="46">
          <cell r="A46" t="str">
            <v>5243</v>
          </cell>
          <cell r="B46" t="str">
            <v>                  5243</v>
          </cell>
          <cell r="C46" t="str">
            <v>Commission cr cards</v>
          </cell>
          <cell r="D46">
            <v>269424763</v>
          </cell>
          <cell r="E46">
            <v>0</v>
          </cell>
          <cell r="F46">
            <v>0</v>
          </cell>
          <cell r="G46">
            <v>0</v>
          </cell>
          <cell r="H46">
            <v>269424763</v>
          </cell>
        </row>
        <row r="47">
          <cell r="A47" t="str">
            <v>5244</v>
          </cell>
          <cell r="B47" t="str">
            <v>                  5244</v>
          </cell>
          <cell r="C47" t="str">
            <v>Commission ass. mgmt</v>
          </cell>
          <cell r="D47">
            <v>82901707</v>
          </cell>
          <cell r="E47">
            <v>0</v>
          </cell>
          <cell r="F47">
            <v>0</v>
          </cell>
          <cell r="G47">
            <v>0</v>
          </cell>
          <cell r="H47">
            <v>82901707</v>
          </cell>
        </row>
        <row r="48">
          <cell r="A48" t="str">
            <v>5250</v>
          </cell>
          <cell r="B48" t="str">
            <v>                  5250</v>
          </cell>
          <cell r="C48" t="str">
            <v>Other commission exp</v>
          </cell>
          <cell r="D48">
            <v>63741288</v>
          </cell>
          <cell r="E48">
            <v>0</v>
          </cell>
          <cell r="F48">
            <v>0</v>
          </cell>
          <cell r="G48">
            <v>0</v>
          </cell>
          <cell r="H48">
            <v>63741288</v>
          </cell>
        </row>
        <row r="49">
          <cell r="A49" t="str">
            <v>5290</v>
          </cell>
          <cell r="B49" t="str">
            <v>                  5290</v>
          </cell>
          <cell r="C49" t="str">
            <v>Commission exp.conso</v>
          </cell>
          <cell r="D49">
            <v>0</v>
          </cell>
          <cell r="E49">
            <v>0</v>
          </cell>
          <cell r="F49">
            <v>0</v>
          </cell>
          <cell r="G49">
            <v>0</v>
          </cell>
          <cell r="H49">
            <v>0</v>
          </cell>
        </row>
        <row r="50">
          <cell r="A50" t="str">
            <v>4293</v>
          </cell>
          <cell r="B50" t="str">
            <v>                  4293</v>
          </cell>
          <cell r="C50" t="str">
            <v>Internal commiss.inc</v>
          </cell>
          <cell r="D50">
            <v>-112409656</v>
          </cell>
          <cell r="E50">
            <v>0</v>
          </cell>
          <cell r="F50">
            <v>0</v>
          </cell>
          <cell r="G50">
            <v>0</v>
          </cell>
          <cell r="H50">
            <v>-112409656</v>
          </cell>
        </row>
        <row r="51">
          <cell r="A51" t="str">
            <v>5293</v>
          </cell>
          <cell r="B51" t="str">
            <v>                  5293</v>
          </cell>
          <cell r="C51" t="str">
            <v>Internal commission</v>
          </cell>
          <cell r="D51">
            <v>114241752</v>
          </cell>
          <cell r="E51">
            <v>0</v>
          </cell>
          <cell r="F51">
            <v>0</v>
          </cell>
          <cell r="G51">
            <v>0</v>
          </cell>
          <cell r="H51">
            <v>114241752</v>
          </cell>
        </row>
        <row r="52">
          <cell r="A52" t="str">
            <v>IS4300</v>
          </cell>
          <cell r="B52" t="str">
            <v>     IS4300</v>
          </cell>
          <cell r="C52" t="str">
            <v>Net financial income</v>
          </cell>
          <cell r="D52">
            <v>572310569</v>
          </cell>
          <cell r="E52">
            <v>0</v>
          </cell>
          <cell r="F52">
            <v>0</v>
          </cell>
          <cell r="G52">
            <v>0</v>
          </cell>
          <cell r="H52">
            <v>572310569</v>
          </cell>
        </row>
        <row r="53">
          <cell r="A53" t="str">
            <v>ISSUB4310</v>
          </cell>
          <cell r="B53" t="str">
            <v>       ISSUB4310</v>
          </cell>
          <cell r="C53" t="str">
            <v>Dividend income</v>
          </cell>
          <cell r="D53">
            <v>-598638623</v>
          </cell>
          <cell r="E53">
            <v>0</v>
          </cell>
          <cell r="F53">
            <v>0</v>
          </cell>
          <cell r="G53">
            <v>0</v>
          </cell>
          <cell r="H53">
            <v>-598638623</v>
          </cell>
        </row>
        <row r="54">
          <cell r="A54" t="str">
            <v>4320</v>
          </cell>
          <cell r="B54" t="str">
            <v>                  4320</v>
          </cell>
          <cell r="C54" t="str">
            <v>Dividend income Trad</v>
          </cell>
          <cell r="D54">
            <v>-88444052</v>
          </cell>
          <cell r="E54">
            <v>0</v>
          </cell>
          <cell r="F54">
            <v>0</v>
          </cell>
          <cell r="G54">
            <v>0</v>
          </cell>
          <cell r="H54">
            <v>-88444052</v>
          </cell>
        </row>
        <row r="55">
          <cell r="A55" t="str">
            <v>4330</v>
          </cell>
          <cell r="B55" t="str">
            <v>                  4330</v>
          </cell>
          <cell r="C55" t="str">
            <v>Dividend income FV</v>
          </cell>
          <cell r="D55">
            <v>-510194571</v>
          </cell>
          <cell r="E55">
            <v>0</v>
          </cell>
          <cell r="F55">
            <v>0</v>
          </cell>
          <cell r="G55">
            <v>0</v>
          </cell>
          <cell r="H55">
            <v>-510194571</v>
          </cell>
        </row>
        <row r="56">
          <cell r="A56" t="str">
            <v>ISSUB4510</v>
          </cell>
          <cell r="B56" t="str">
            <v>       ISSUB4510</v>
          </cell>
          <cell r="C56" t="str">
            <v>G/L assets/liab HFT</v>
          </cell>
          <cell r="D56">
            <v>360827988</v>
          </cell>
          <cell r="E56">
            <v>0</v>
          </cell>
          <cell r="F56">
            <v>0</v>
          </cell>
          <cell r="G56">
            <v>0</v>
          </cell>
          <cell r="H56">
            <v>360827988</v>
          </cell>
        </row>
        <row r="57">
          <cell r="A57" t="str">
            <v>4510</v>
          </cell>
          <cell r="B57" t="str">
            <v>                  4510</v>
          </cell>
          <cell r="C57" t="str">
            <v>Gain/losses on equit</v>
          </cell>
          <cell r="D57">
            <v>116845786</v>
          </cell>
          <cell r="E57">
            <v>0</v>
          </cell>
          <cell r="F57">
            <v>0</v>
          </cell>
          <cell r="G57">
            <v>0</v>
          </cell>
          <cell r="H57">
            <v>116845786</v>
          </cell>
        </row>
        <row r="58">
          <cell r="A58" t="str">
            <v>4520</v>
          </cell>
          <cell r="B58" t="str">
            <v>                  4520</v>
          </cell>
          <cell r="C58" t="str">
            <v>Gain/losses on inter</v>
          </cell>
          <cell r="D58">
            <v>121398199</v>
          </cell>
          <cell r="E58">
            <v>0</v>
          </cell>
          <cell r="F58">
            <v>0</v>
          </cell>
          <cell r="G58">
            <v>0</v>
          </cell>
          <cell r="H58">
            <v>121398199</v>
          </cell>
        </row>
        <row r="59">
          <cell r="A59" t="str">
            <v>4550</v>
          </cell>
          <cell r="B59" t="str">
            <v>                  4550</v>
          </cell>
          <cell r="C59" t="str">
            <v>Gain/losses on credi</v>
          </cell>
          <cell r="D59">
            <v>123020491</v>
          </cell>
          <cell r="E59">
            <v>0</v>
          </cell>
          <cell r="F59">
            <v>0</v>
          </cell>
          <cell r="G59">
            <v>0</v>
          </cell>
          <cell r="H59">
            <v>123020491</v>
          </cell>
        </row>
        <row r="60">
          <cell r="A60" t="str">
            <v>4580</v>
          </cell>
          <cell r="B60" t="str">
            <v>                  4580</v>
          </cell>
          <cell r="C60" t="str">
            <v>Intern gain/loss HFT</v>
          </cell>
          <cell r="D60">
            <v>0</v>
          </cell>
          <cell r="E60">
            <v>0</v>
          </cell>
          <cell r="F60">
            <v>0</v>
          </cell>
          <cell r="G60">
            <v>0</v>
          </cell>
          <cell r="H60">
            <v>0</v>
          </cell>
        </row>
        <row r="61">
          <cell r="A61" t="str">
            <v>4590</v>
          </cell>
          <cell r="B61" t="str">
            <v>                  4590</v>
          </cell>
          <cell r="C61" t="str">
            <v>P/L fin.ass.HFT cons</v>
          </cell>
          <cell r="D61">
            <v>-436488</v>
          </cell>
          <cell r="E61">
            <v>0</v>
          </cell>
          <cell r="F61">
            <v>0</v>
          </cell>
          <cell r="G61">
            <v>0</v>
          </cell>
          <cell r="H61">
            <v>-436488</v>
          </cell>
        </row>
        <row r="62">
          <cell r="A62" t="str">
            <v>ISSUB4610</v>
          </cell>
          <cell r="B62" t="str">
            <v>       ISSUB4610</v>
          </cell>
          <cell r="C62" t="str">
            <v>G/L ass FV thr.P/L</v>
          </cell>
          <cell r="D62">
            <v>334333887</v>
          </cell>
          <cell r="E62">
            <v>0</v>
          </cell>
          <cell r="F62">
            <v>0</v>
          </cell>
          <cell r="G62">
            <v>0</v>
          </cell>
          <cell r="H62">
            <v>334333887</v>
          </cell>
        </row>
        <row r="63">
          <cell r="A63" t="str">
            <v>4612</v>
          </cell>
          <cell r="B63" t="str">
            <v>                  4612</v>
          </cell>
          <cell r="C63" t="str">
            <v>G/L equi.inst.FV P/L</v>
          </cell>
          <cell r="D63">
            <v>253333493</v>
          </cell>
          <cell r="E63">
            <v>0</v>
          </cell>
          <cell r="F63">
            <v>0</v>
          </cell>
          <cell r="G63">
            <v>0</v>
          </cell>
          <cell r="H63">
            <v>253333493</v>
          </cell>
        </row>
        <row r="64">
          <cell r="A64" t="str">
            <v>4614</v>
          </cell>
          <cell r="B64" t="str">
            <v>                  4614</v>
          </cell>
          <cell r="C64" t="str">
            <v>G/L int.inst.FV P/L</v>
          </cell>
          <cell r="D64">
            <v>81000394</v>
          </cell>
          <cell r="E64">
            <v>0</v>
          </cell>
          <cell r="F64">
            <v>0</v>
          </cell>
          <cell r="G64">
            <v>0</v>
          </cell>
          <cell r="H64">
            <v>81000394</v>
          </cell>
        </row>
        <row r="65">
          <cell r="A65" t="str">
            <v>ISSUB4650</v>
          </cell>
          <cell r="B65" t="str">
            <v>       ISSUB4650</v>
          </cell>
          <cell r="C65" t="str">
            <v>Exch. diff.revaluati</v>
          </cell>
          <cell r="D65">
            <v>475787317</v>
          </cell>
          <cell r="E65">
            <v>0</v>
          </cell>
          <cell r="F65">
            <v>0</v>
          </cell>
          <cell r="G65">
            <v>0</v>
          </cell>
          <cell r="H65">
            <v>475787317</v>
          </cell>
        </row>
        <row r="66">
          <cell r="A66" t="str">
            <v>4650</v>
          </cell>
          <cell r="B66" t="str">
            <v>                  4650</v>
          </cell>
          <cell r="C66" t="str">
            <v>Gain on exchange dif</v>
          </cell>
          <cell r="D66">
            <v>475787317</v>
          </cell>
          <cell r="E66">
            <v>0</v>
          </cell>
          <cell r="F66">
            <v>0</v>
          </cell>
          <cell r="G66">
            <v>0</v>
          </cell>
          <cell r="H66">
            <v>475787317</v>
          </cell>
        </row>
        <row r="67">
          <cell r="A67" t="str">
            <v>IS5890</v>
          </cell>
          <cell r="B67" t="str">
            <v>     IS5890</v>
          </cell>
          <cell r="C67" t="str">
            <v>P/L of associates</v>
          </cell>
          <cell r="D67">
            <v>63859938</v>
          </cell>
          <cell r="E67">
            <v>0</v>
          </cell>
          <cell r="F67">
            <v>0</v>
          </cell>
          <cell r="G67">
            <v>0</v>
          </cell>
          <cell r="H67">
            <v>63859938</v>
          </cell>
        </row>
        <row r="68">
          <cell r="A68" t="str">
            <v>5890</v>
          </cell>
          <cell r="B68" t="str">
            <v>                5890</v>
          </cell>
          <cell r="C68" t="str">
            <v>Share of P/L in asso</v>
          </cell>
          <cell r="D68">
            <v>63859938</v>
          </cell>
          <cell r="E68">
            <v>0</v>
          </cell>
          <cell r="F68">
            <v>0</v>
          </cell>
          <cell r="G68">
            <v>0</v>
          </cell>
          <cell r="H68">
            <v>63859938</v>
          </cell>
        </row>
        <row r="69">
          <cell r="A69" t="str">
            <v>IS4660</v>
          </cell>
          <cell r="B69" t="str">
            <v>     IS4660</v>
          </cell>
          <cell r="C69" t="str">
            <v>Oth.operating income</v>
          </cell>
          <cell r="D69">
            <v>-974401073</v>
          </cell>
          <cell r="E69">
            <v>0</v>
          </cell>
          <cell r="F69">
            <v>0</v>
          </cell>
          <cell r="G69">
            <v>0</v>
          </cell>
          <cell r="H69">
            <v>-974401073</v>
          </cell>
        </row>
        <row r="70">
          <cell r="A70" t="str">
            <v>4660</v>
          </cell>
          <cell r="B70" t="str">
            <v>                4660</v>
          </cell>
          <cell r="C70" t="str">
            <v>Gains on disposals</v>
          </cell>
          <cell r="D70">
            <v>-7940869</v>
          </cell>
          <cell r="E70">
            <v>0</v>
          </cell>
          <cell r="F70">
            <v>0</v>
          </cell>
          <cell r="G70">
            <v>0</v>
          </cell>
          <cell r="H70">
            <v>-7940869</v>
          </cell>
        </row>
        <row r="71">
          <cell r="A71" t="str">
            <v>4676</v>
          </cell>
          <cell r="B71" t="str">
            <v>                4676</v>
          </cell>
          <cell r="C71" t="str">
            <v>Realised gain on IP</v>
          </cell>
          <cell r="D71">
            <v>-1021100</v>
          </cell>
          <cell r="E71">
            <v>0</v>
          </cell>
          <cell r="F71">
            <v>0</v>
          </cell>
          <cell r="G71">
            <v>0</v>
          </cell>
          <cell r="H71">
            <v>-1021100</v>
          </cell>
        </row>
        <row r="72">
          <cell r="A72" t="str">
            <v>4100</v>
          </cell>
          <cell r="B72" t="str">
            <v>                4100</v>
          </cell>
          <cell r="C72" t="str">
            <v>Insurance premium</v>
          </cell>
          <cell r="D72">
            <v>-227352187</v>
          </cell>
          <cell r="E72">
            <v>0</v>
          </cell>
          <cell r="F72">
            <v>0</v>
          </cell>
          <cell r="G72">
            <v>0</v>
          </cell>
          <cell r="H72">
            <v>-227352187</v>
          </cell>
        </row>
        <row r="73">
          <cell r="A73" t="str">
            <v>4191</v>
          </cell>
          <cell r="B73" t="str">
            <v>                4191</v>
          </cell>
          <cell r="C73" t="str">
            <v>Insur. premium conso</v>
          </cell>
          <cell r="D73">
            <v>0</v>
          </cell>
          <cell r="E73">
            <v>0</v>
          </cell>
          <cell r="F73">
            <v>0</v>
          </cell>
          <cell r="G73">
            <v>0</v>
          </cell>
          <cell r="H73">
            <v>0</v>
          </cell>
        </row>
        <row r="74">
          <cell r="A74" t="str">
            <v>4670</v>
          </cell>
          <cell r="B74" t="str">
            <v>                4670</v>
          </cell>
          <cell r="C74" t="str">
            <v>Net inc.HFS int.asse</v>
          </cell>
          <cell r="D74">
            <v>7196785</v>
          </cell>
          <cell r="E74">
            <v>0</v>
          </cell>
          <cell r="F74">
            <v>0</v>
          </cell>
          <cell r="G74">
            <v>0</v>
          </cell>
          <cell r="H74">
            <v>7196785</v>
          </cell>
        </row>
        <row r="75">
          <cell r="A75" t="str">
            <v>4677</v>
          </cell>
          <cell r="B75" t="str">
            <v>                4677</v>
          </cell>
          <cell r="C75" t="str">
            <v>Income operat.lease</v>
          </cell>
          <cell r="D75">
            <v>-588056375</v>
          </cell>
          <cell r="E75">
            <v>0</v>
          </cell>
          <cell r="F75">
            <v>0</v>
          </cell>
          <cell r="G75">
            <v>0</v>
          </cell>
          <cell r="H75">
            <v>-588056375</v>
          </cell>
        </row>
        <row r="76">
          <cell r="A76" t="str">
            <v>4680</v>
          </cell>
          <cell r="B76" t="str">
            <v>                4680</v>
          </cell>
          <cell r="C76" t="str">
            <v>Other operating inc.</v>
          </cell>
          <cell r="D76">
            <v>-157227327</v>
          </cell>
          <cell r="E76">
            <v>0</v>
          </cell>
          <cell r="F76">
            <v>0</v>
          </cell>
          <cell r="G76">
            <v>0</v>
          </cell>
          <cell r="H76">
            <v>-157227327</v>
          </cell>
        </row>
        <row r="77">
          <cell r="A77" t="str">
            <v>4690</v>
          </cell>
          <cell r="B77" t="str">
            <v>                4690</v>
          </cell>
          <cell r="C77" t="str">
            <v>Other operating net</v>
          </cell>
          <cell r="D77">
            <v>0</v>
          </cell>
          <cell r="E77">
            <v>0</v>
          </cell>
          <cell r="F77">
            <v>0</v>
          </cell>
          <cell r="G77">
            <v>0</v>
          </cell>
          <cell r="H77">
            <v>0</v>
          </cell>
        </row>
        <row r="78">
          <cell r="A78" t="str">
            <v>IS5710</v>
          </cell>
          <cell r="B78" t="str">
            <v>     IS5710</v>
          </cell>
          <cell r="C78" t="str">
            <v>Salaries &amp; rel.exp.</v>
          </cell>
          <cell r="D78">
            <v>3450038280</v>
          </cell>
          <cell r="E78">
            <v>0</v>
          </cell>
          <cell r="F78">
            <v>0</v>
          </cell>
          <cell r="G78">
            <v>0</v>
          </cell>
          <cell r="H78">
            <v>3450038280</v>
          </cell>
        </row>
        <row r="79">
          <cell r="A79" t="str">
            <v>5710</v>
          </cell>
          <cell r="B79" t="str">
            <v>                5710</v>
          </cell>
          <cell r="C79" t="str">
            <v>Salaries</v>
          </cell>
          <cell r="D79">
            <v>2392355083</v>
          </cell>
          <cell r="E79">
            <v>0</v>
          </cell>
          <cell r="F79">
            <v>0</v>
          </cell>
          <cell r="G79">
            <v>0</v>
          </cell>
          <cell r="H79">
            <v>2392355083</v>
          </cell>
        </row>
        <row r="80">
          <cell r="A80" t="str">
            <v>5711</v>
          </cell>
          <cell r="B80" t="str">
            <v>                5711</v>
          </cell>
          <cell r="C80" t="str">
            <v>Salary related cost</v>
          </cell>
          <cell r="D80">
            <v>790204541</v>
          </cell>
          <cell r="E80">
            <v>0</v>
          </cell>
          <cell r="F80">
            <v>0</v>
          </cell>
          <cell r="G80">
            <v>0</v>
          </cell>
          <cell r="H80">
            <v>790204541</v>
          </cell>
        </row>
        <row r="81">
          <cell r="A81" t="str">
            <v>5714</v>
          </cell>
          <cell r="B81" t="str">
            <v>                5714</v>
          </cell>
          <cell r="C81" t="str">
            <v>Holiday allowance</v>
          </cell>
          <cell r="D81">
            <v>154609751</v>
          </cell>
          <cell r="E81">
            <v>0</v>
          </cell>
          <cell r="F81">
            <v>0</v>
          </cell>
          <cell r="G81">
            <v>0</v>
          </cell>
          <cell r="H81">
            <v>154609751</v>
          </cell>
        </row>
        <row r="82">
          <cell r="A82" t="str">
            <v>5715</v>
          </cell>
          <cell r="B82" t="str">
            <v>                5715</v>
          </cell>
          <cell r="C82" t="str">
            <v>Bonus payments</v>
          </cell>
          <cell r="D82">
            <v>110747032</v>
          </cell>
          <cell r="E82">
            <v>0</v>
          </cell>
          <cell r="F82">
            <v>0</v>
          </cell>
          <cell r="G82">
            <v>0</v>
          </cell>
          <cell r="H82">
            <v>110747032</v>
          </cell>
        </row>
        <row r="83">
          <cell r="A83" t="str">
            <v>5716</v>
          </cell>
          <cell r="B83" t="str">
            <v>                5716</v>
          </cell>
          <cell r="C83" t="str">
            <v>Bonus related cost</v>
          </cell>
          <cell r="D83">
            <v>2121873</v>
          </cell>
          <cell r="E83">
            <v>0</v>
          </cell>
          <cell r="F83">
            <v>0</v>
          </cell>
          <cell r="G83">
            <v>0</v>
          </cell>
          <cell r="H83">
            <v>2121873</v>
          </cell>
        </row>
        <row r="84">
          <cell r="A84" t="str">
            <v>IS5720</v>
          </cell>
          <cell r="B84" t="str">
            <v>     IS5720</v>
          </cell>
          <cell r="C84" t="str">
            <v>Admin expenses</v>
          </cell>
          <cell r="D84">
            <v>2355280194</v>
          </cell>
          <cell r="E84">
            <v>0</v>
          </cell>
          <cell r="F84">
            <v>0</v>
          </cell>
          <cell r="G84">
            <v>0</v>
          </cell>
          <cell r="H84">
            <v>2355280194</v>
          </cell>
        </row>
        <row r="85">
          <cell r="A85" t="str">
            <v>5720</v>
          </cell>
          <cell r="B85" t="str">
            <v>                5720</v>
          </cell>
          <cell r="C85" t="str">
            <v>Marketing cost</v>
          </cell>
          <cell r="D85">
            <v>193158622</v>
          </cell>
          <cell r="E85">
            <v>0</v>
          </cell>
          <cell r="F85">
            <v>0</v>
          </cell>
          <cell r="G85">
            <v>0</v>
          </cell>
          <cell r="H85">
            <v>193158622</v>
          </cell>
        </row>
        <row r="86">
          <cell r="A86" t="str">
            <v>5725</v>
          </cell>
          <cell r="B86" t="str">
            <v>                5725</v>
          </cell>
          <cell r="C86" t="str">
            <v>IT cost</v>
          </cell>
          <cell r="D86">
            <v>754268980</v>
          </cell>
          <cell r="E86">
            <v>0</v>
          </cell>
          <cell r="F86">
            <v>0</v>
          </cell>
          <cell r="G86">
            <v>0</v>
          </cell>
          <cell r="H86">
            <v>754268980</v>
          </cell>
        </row>
        <row r="87">
          <cell r="A87" t="str">
            <v>5740</v>
          </cell>
          <cell r="B87" t="str">
            <v>                5740</v>
          </cell>
          <cell r="C87" t="str">
            <v>Office cost</v>
          </cell>
          <cell r="D87">
            <v>194957661</v>
          </cell>
          <cell r="E87">
            <v>0</v>
          </cell>
          <cell r="F87">
            <v>0</v>
          </cell>
          <cell r="G87">
            <v>0</v>
          </cell>
          <cell r="H87">
            <v>194957661</v>
          </cell>
        </row>
        <row r="88">
          <cell r="A88" t="str">
            <v>5745</v>
          </cell>
          <cell r="B88" t="str">
            <v>                5745</v>
          </cell>
          <cell r="C88" t="str">
            <v>Housing cost</v>
          </cell>
          <cell r="D88">
            <v>246379335</v>
          </cell>
          <cell r="E88">
            <v>0</v>
          </cell>
          <cell r="F88">
            <v>0</v>
          </cell>
          <cell r="G88">
            <v>0</v>
          </cell>
          <cell r="H88">
            <v>246379335</v>
          </cell>
        </row>
        <row r="89">
          <cell r="A89" t="str">
            <v>5747</v>
          </cell>
          <cell r="B89" t="str">
            <v>                5747</v>
          </cell>
          <cell r="C89" t="str">
            <v>Op.exp.inv.prop.earn</v>
          </cell>
          <cell r="D89">
            <v>137124755</v>
          </cell>
          <cell r="E89">
            <v>0</v>
          </cell>
          <cell r="F89">
            <v>0</v>
          </cell>
          <cell r="G89">
            <v>0</v>
          </cell>
          <cell r="H89">
            <v>137124755</v>
          </cell>
        </row>
        <row r="90">
          <cell r="A90" t="str">
            <v>5748</v>
          </cell>
          <cell r="B90" t="str">
            <v>                5748</v>
          </cell>
          <cell r="C90" t="str">
            <v>Op.exp.inv.prop.non</v>
          </cell>
          <cell r="D90">
            <v>1956924</v>
          </cell>
          <cell r="E90">
            <v>0</v>
          </cell>
          <cell r="F90">
            <v>0</v>
          </cell>
          <cell r="G90">
            <v>0</v>
          </cell>
          <cell r="H90">
            <v>1956924</v>
          </cell>
        </row>
        <row r="91">
          <cell r="A91" t="str">
            <v>5749</v>
          </cell>
          <cell r="B91" t="str">
            <v>                5749</v>
          </cell>
          <cell r="C91" t="str">
            <v>Depos.guarantee fund</v>
          </cell>
          <cell r="D91">
            <v>202651847</v>
          </cell>
          <cell r="E91">
            <v>0</v>
          </cell>
          <cell r="F91">
            <v>0</v>
          </cell>
          <cell r="G91">
            <v>0</v>
          </cell>
          <cell r="H91">
            <v>202651847</v>
          </cell>
        </row>
        <row r="92">
          <cell r="A92" t="str">
            <v>5750</v>
          </cell>
          <cell r="B92" t="str">
            <v>                5750</v>
          </cell>
          <cell r="C92" t="str">
            <v>Other admin cost</v>
          </cell>
          <cell r="D92">
            <v>173165877</v>
          </cell>
          <cell r="E92">
            <v>0</v>
          </cell>
          <cell r="F92">
            <v>0</v>
          </cell>
          <cell r="G92">
            <v>0</v>
          </cell>
          <cell r="H92">
            <v>173165877</v>
          </cell>
        </row>
        <row r="93">
          <cell r="A93" t="str">
            <v>5755</v>
          </cell>
          <cell r="B93" t="str">
            <v>                5755</v>
          </cell>
          <cell r="C93" t="str">
            <v>Travel expenses</v>
          </cell>
          <cell r="D93">
            <v>51352873</v>
          </cell>
          <cell r="E93">
            <v>0</v>
          </cell>
          <cell r="F93">
            <v>0</v>
          </cell>
          <cell r="G93">
            <v>0</v>
          </cell>
          <cell r="H93">
            <v>51352873</v>
          </cell>
        </row>
        <row r="94">
          <cell r="A94" t="str">
            <v>5712</v>
          </cell>
          <cell r="B94" t="str">
            <v>                5712</v>
          </cell>
          <cell r="C94" t="str">
            <v>Oth.staff rel.cost</v>
          </cell>
          <cell r="D94">
            <v>156592157</v>
          </cell>
          <cell r="E94">
            <v>0</v>
          </cell>
          <cell r="F94">
            <v>0</v>
          </cell>
          <cell r="G94">
            <v>0</v>
          </cell>
          <cell r="H94">
            <v>156592157</v>
          </cell>
        </row>
        <row r="95">
          <cell r="A95" t="str">
            <v>5760</v>
          </cell>
          <cell r="B95" t="str">
            <v>                5760</v>
          </cell>
          <cell r="C95" t="str">
            <v>Professional service</v>
          </cell>
          <cell r="D95">
            <v>217684451</v>
          </cell>
          <cell r="E95">
            <v>0</v>
          </cell>
          <cell r="F95">
            <v>0</v>
          </cell>
          <cell r="G95">
            <v>0</v>
          </cell>
          <cell r="H95">
            <v>217684451</v>
          </cell>
        </row>
        <row r="96">
          <cell r="A96" t="str">
            <v>5765</v>
          </cell>
          <cell r="B96" t="str">
            <v>                5765</v>
          </cell>
          <cell r="C96" t="str">
            <v>Other customer relat</v>
          </cell>
          <cell r="D96">
            <v>14124359</v>
          </cell>
          <cell r="E96">
            <v>0</v>
          </cell>
          <cell r="F96">
            <v>0</v>
          </cell>
          <cell r="G96">
            <v>0</v>
          </cell>
          <cell r="H96">
            <v>14124359</v>
          </cell>
        </row>
        <row r="97">
          <cell r="A97" t="str">
            <v>5680</v>
          </cell>
          <cell r="B97" t="str">
            <v>                5680</v>
          </cell>
          <cell r="C97" t="str">
            <v>Other operating exp</v>
          </cell>
          <cell r="D97">
            <v>11862353</v>
          </cell>
          <cell r="E97">
            <v>0</v>
          </cell>
          <cell r="F97">
            <v>0</v>
          </cell>
          <cell r="G97">
            <v>0</v>
          </cell>
          <cell r="H97">
            <v>11862353</v>
          </cell>
        </row>
        <row r="98">
          <cell r="A98" t="str">
            <v>IS5780</v>
          </cell>
          <cell r="B98" t="str">
            <v>     IS5780</v>
          </cell>
          <cell r="C98" t="str">
            <v>Iternal charges</v>
          </cell>
          <cell r="D98">
            <v>0</v>
          </cell>
          <cell r="E98">
            <v>0</v>
          </cell>
          <cell r="F98">
            <v>0</v>
          </cell>
          <cell r="G98">
            <v>0</v>
          </cell>
          <cell r="H98">
            <v>0</v>
          </cell>
        </row>
        <row r="99">
          <cell r="A99" t="str">
            <v>5780</v>
          </cell>
          <cell r="B99" t="str">
            <v>                5780</v>
          </cell>
          <cell r="C99" t="str">
            <v>Internal ch. admin.</v>
          </cell>
          <cell r="D99">
            <v>0</v>
          </cell>
          <cell r="E99">
            <v>0</v>
          </cell>
          <cell r="F99">
            <v>0</v>
          </cell>
          <cell r="G99">
            <v>0</v>
          </cell>
          <cell r="H99">
            <v>0</v>
          </cell>
        </row>
        <row r="100">
          <cell r="A100" t="str">
            <v>5794</v>
          </cell>
          <cell r="B100" t="str">
            <v>                5794</v>
          </cell>
          <cell r="C100" t="str">
            <v>Internal ch.cons.co.</v>
          </cell>
          <cell r="D100">
            <v>0</v>
          </cell>
          <cell r="E100">
            <v>0</v>
          </cell>
          <cell r="F100">
            <v>0</v>
          </cell>
          <cell r="G100">
            <v>0</v>
          </cell>
          <cell r="H100">
            <v>0</v>
          </cell>
        </row>
        <row r="101">
          <cell r="A101" t="str">
            <v>IS5810</v>
          </cell>
          <cell r="B101" t="str">
            <v>     IS5810</v>
          </cell>
          <cell r="C101" t="str">
            <v>Deprec. &amp; amortis.</v>
          </cell>
          <cell r="D101">
            <v>318693764</v>
          </cell>
          <cell r="E101">
            <v>0</v>
          </cell>
          <cell r="F101">
            <v>0</v>
          </cell>
          <cell r="G101">
            <v>0</v>
          </cell>
          <cell r="H101">
            <v>318693764</v>
          </cell>
        </row>
        <row r="102">
          <cell r="A102" t="str">
            <v>5810</v>
          </cell>
          <cell r="B102" t="str">
            <v>                5810</v>
          </cell>
          <cell r="C102" t="str">
            <v>Deprec. prop &amp; equip</v>
          </cell>
          <cell r="D102">
            <v>220928040</v>
          </cell>
          <cell r="E102">
            <v>0</v>
          </cell>
          <cell r="F102">
            <v>0</v>
          </cell>
          <cell r="G102">
            <v>0</v>
          </cell>
          <cell r="H102">
            <v>220928040</v>
          </cell>
        </row>
        <row r="103">
          <cell r="A103" t="str">
            <v>5820</v>
          </cell>
          <cell r="B103" t="str">
            <v>                5820</v>
          </cell>
          <cell r="C103" t="str">
            <v>Depreciation int.ass</v>
          </cell>
          <cell r="D103">
            <v>97765724</v>
          </cell>
          <cell r="E103">
            <v>0</v>
          </cell>
          <cell r="F103">
            <v>0</v>
          </cell>
          <cell r="G103">
            <v>0</v>
          </cell>
          <cell r="H103">
            <v>97765724</v>
          </cell>
        </row>
        <row r="104">
          <cell r="A104" t="str">
            <v>IS4670</v>
          </cell>
          <cell r="B104" t="str">
            <v>     IS4670</v>
          </cell>
          <cell r="C104" t="str">
            <v>Oth.operating expens</v>
          </cell>
          <cell r="D104">
            <v>-27583683</v>
          </cell>
          <cell r="E104">
            <v>0</v>
          </cell>
          <cell r="F104">
            <v>0</v>
          </cell>
          <cell r="G104">
            <v>0</v>
          </cell>
          <cell r="H104">
            <v>-27583683</v>
          </cell>
        </row>
        <row r="105">
          <cell r="A105" t="str">
            <v>5821</v>
          </cell>
          <cell r="B105" t="str">
            <v>                5821</v>
          </cell>
          <cell r="C105" t="str">
            <v>Insurance claims</v>
          </cell>
          <cell r="D105">
            <v>72609734</v>
          </cell>
          <cell r="E105">
            <v>0</v>
          </cell>
          <cell r="F105">
            <v>0</v>
          </cell>
          <cell r="G105">
            <v>0</v>
          </cell>
          <cell r="H105">
            <v>72609734</v>
          </cell>
        </row>
        <row r="106">
          <cell r="A106" t="str">
            <v>5875</v>
          </cell>
          <cell r="B106" t="str">
            <v>                5875</v>
          </cell>
          <cell r="C106" t="str">
            <v>P/L from non-curr.as</v>
          </cell>
          <cell r="D106">
            <v>-99377191</v>
          </cell>
          <cell r="E106">
            <v>0</v>
          </cell>
          <cell r="F106">
            <v>0</v>
          </cell>
          <cell r="G106">
            <v>0</v>
          </cell>
          <cell r="H106">
            <v>-99377191</v>
          </cell>
        </row>
        <row r="107">
          <cell r="A107" t="str">
            <v>E5799</v>
          </cell>
          <cell r="B107" t="str">
            <v>                E5799</v>
          </cell>
          <cell r="C107" t="str">
            <v>Elim.diff.admin exp.</v>
          </cell>
          <cell r="D107">
            <v>-816226</v>
          </cell>
          <cell r="E107">
            <v>0</v>
          </cell>
          <cell r="F107">
            <v>0</v>
          </cell>
          <cell r="G107">
            <v>0</v>
          </cell>
          <cell r="H107">
            <v>-816226</v>
          </cell>
        </row>
        <row r="108">
          <cell r="A108" t="str">
            <v>IS5825</v>
          </cell>
          <cell r="B108" t="str">
            <v>     IS5825</v>
          </cell>
          <cell r="C108" t="str">
            <v>Impairment on loans</v>
          </cell>
          <cell r="D108">
            <v>-1176281966</v>
          </cell>
          <cell r="E108">
            <v>0</v>
          </cell>
          <cell r="F108">
            <v>0</v>
          </cell>
          <cell r="G108">
            <v>0</v>
          </cell>
          <cell r="H108">
            <v>-1176281966</v>
          </cell>
        </row>
        <row r="109">
          <cell r="A109" t="str">
            <v>5825</v>
          </cell>
          <cell r="B109" t="str">
            <v>                5825</v>
          </cell>
          <cell r="C109" t="str">
            <v>Impairment on LAR</v>
          </cell>
          <cell r="D109">
            <v>16288015970</v>
          </cell>
          <cell r="E109">
            <v>0</v>
          </cell>
          <cell r="F109">
            <v>0</v>
          </cell>
          <cell r="G109">
            <v>0</v>
          </cell>
          <cell r="H109">
            <v>16288015970</v>
          </cell>
        </row>
        <row r="110">
          <cell r="A110" t="str">
            <v>5826</v>
          </cell>
          <cell r="B110" t="str">
            <v>                5826</v>
          </cell>
          <cell r="C110" t="str">
            <v>Adjm on prov on LAR</v>
          </cell>
          <cell r="D110">
            <v>-17464297936</v>
          </cell>
          <cell r="E110">
            <v>0</v>
          </cell>
          <cell r="F110">
            <v>0</v>
          </cell>
          <cell r="G110">
            <v>0</v>
          </cell>
          <cell r="H110">
            <v>-17464297936</v>
          </cell>
        </row>
        <row r="111">
          <cell r="A111" t="str">
            <v>IS5827</v>
          </cell>
          <cell r="B111" t="str">
            <v>     IS5827</v>
          </cell>
          <cell r="C111" t="str">
            <v>Impairment oth asset</v>
          </cell>
          <cell r="D111">
            <v>0</v>
          </cell>
          <cell r="E111">
            <v>0</v>
          </cell>
          <cell r="F111">
            <v>0</v>
          </cell>
          <cell r="G111">
            <v>0</v>
          </cell>
          <cell r="H111">
            <v>0</v>
          </cell>
        </row>
        <row r="112">
          <cell r="A112" t="str">
            <v>5850</v>
          </cell>
          <cell r="B112" t="str">
            <v>                5850</v>
          </cell>
          <cell r="C112" t="str">
            <v>Impairment on GW</v>
          </cell>
          <cell r="D112">
            <v>0</v>
          </cell>
          <cell r="E112">
            <v>0</v>
          </cell>
          <cell r="F112">
            <v>0</v>
          </cell>
          <cell r="G112">
            <v>0</v>
          </cell>
          <cell r="H112">
            <v>0</v>
          </cell>
        </row>
        <row r="113">
          <cell r="A113" t="str">
            <v>IS5880</v>
          </cell>
          <cell r="B113" t="str">
            <v>     IS5880</v>
          </cell>
          <cell r="C113" t="str">
            <v>Tax expense</v>
          </cell>
          <cell r="D113">
            <v>1974874520</v>
          </cell>
          <cell r="E113">
            <v>0</v>
          </cell>
          <cell r="F113">
            <v>0</v>
          </cell>
          <cell r="G113">
            <v>0</v>
          </cell>
          <cell r="H113">
            <v>1974874520</v>
          </cell>
        </row>
        <row r="114">
          <cell r="A114" t="str">
            <v>5880</v>
          </cell>
          <cell r="B114" t="str">
            <v>                5880</v>
          </cell>
          <cell r="C114" t="str">
            <v>Tax P/L</v>
          </cell>
          <cell r="D114">
            <v>1031770230</v>
          </cell>
          <cell r="E114">
            <v>0</v>
          </cell>
          <cell r="F114">
            <v>0</v>
          </cell>
          <cell r="G114">
            <v>0</v>
          </cell>
          <cell r="H114">
            <v>1031770230</v>
          </cell>
        </row>
        <row r="115">
          <cell r="A115" t="str">
            <v>5881</v>
          </cell>
          <cell r="B115" t="str">
            <v>                5881</v>
          </cell>
          <cell r="C115" t="str">
            <v>Tax for fin.inst.P/L</v>
          </cell>
          <cell r="D115">
            <v>282942201</v>
          </cell>
          <cell r="E115">
            <v>0</v>
          </cell>
          <cell r="F115">
            <v>0</v>
          </cell>
          <cell r="G115">
            <v>0</v>
          </cell>
          <cell r="H115">
            <v>282942201</v>
          </cell>
        </row>
        <row r="116">
          <cell r="A116" t="str">
            <v>5883</v>
          </cell>
          <cell r="B116" t="str">
            <v>                5883</v>
          </cell>
          <cell r="C116" t="str">
            <v>Bank Levy</v>
          </cell>
          <cell r="D116">
            <v>660162089</v>
          </cell>
          <cell r="E116">
            <v>0</v>
          </cell>
          <cell r="F116">
            <v>0</v>
          </cell>
          <cell r="G116">
            <v>0</v>
          </cell>
          <cell r="H116">
            <v>660162089</v>
          </cell>
        </row>
        <row r="117">
          <cell r="A117" t="str">
            <v>IS5950</v>
          </cell>
          <cell r="B117" t="str">
            <v>     IS5950</v>
          </cell>
          <cell r="C117" t="str">
            <v>Minority interest</v>
          </cell>
          <cell r="D117">
            <v>55505947.840000004</v>
          </cell>
          <cell r="E117">
            <v>0</v>
          </cell>
          <cell r="F117">
            <v>0</v>
          </cell>
          <cell r="G117">
            <v>0</v>
          </cell>
          <cell r="H117">
            <v>55505947.840000004</v>
          </cell>
        </row>
        <row r="118">
          <cell r="A118" t="str">
            <v>5950</v>
          </cell>
          <cell r="B118" t="str">
            <v>                5950</v>
          </cell>
          <cell r="C118" t="str">
            <v>Minority interest PL</v>
          </cell>
          <cell r="D118">
            <v>55505947.840000004</v>
          </cell>
          <cell r="E118">
            <v>0</v>
          </cell>
          <cell r="F118">
            <v>0</v>
          </cell>
          <cell r="G118">
            <v>0</v>
          </cell>
          <cell r="H118">
            <v>55505947.840000004</v>
          </cell>
        </row>
        <row r="119">
          <cell r="A119" t="str">
            <v>ISPROF</v>
          </cell>
          <cell r="B119" t="str">
            <v>     ISPROF</v>
          </cell>
          <cell r="C119" t="str">
            <v>Profit for the year</v>
          </cell>
          <cell r="D119">
            <v>2808725386.1599998</v>
          </cell>
          <cell r="E119">
            <v>0</v>
          </cell>
          <cell r="F119">
            <v>0</v>
          </cell>
          <cell r="G119">
            <v>0</v>
          </cell>
          <cell r="H119">
            <v>2808725386.1599998</v>
          </cell>
        </row>
        <row r="120">
          <cell r="A120" t="str">
            <v>5999</v>
          </cell>
          <cell r="B120" t="str">
            <v>                5999</v>
          </cell>
          <cell r="C120" t="str">
            <v>Profit for the year</v>
          </cell>
          <cell r="D120">
            <v>2808725386.1599998</v>
          </cell>
          <cell r="E120">
            <v>0</v>
          </cell>
          <cell r="F120">
            <v>0</v>
          </cell>
          <cell r="G120">
            <v>0</v>
          </cell>
          <cell r="H120">
            <v>2808725386.1599998</v>
          </cell>
        </row>
        <row r="121">
          <cell r="A121" t="str">
            <v>IS6010</v>
          </cell>
          <cell r="B121" t="str">
            <v>     IS6010</v>
          </cell>
          <cell r="C121" t="str">
            <v>Common cost</v>
          </cell>
          <cell r="D121">
            <v>15</v>
          </cell>
          <cell r="E121">
            <v>0</v>
          </cell>
          <cell r="F121">
            <v>0</v>
          </cell>
          <cell r="G121">
            <v>0</v>
          </cell>
          <cell r="H121">
            <v>15</v>
          </cell>
        </row>
        <row r="122">
          <cell r="A122" t="str">
            <v>6010</v>
          </cell>
          <cell r="B122" t="str">
            <v>                6010</v>
          </cell>
          <cell r="C122" t="str">
            <v>Common cost-admin</v>
          </cell>
          <cell r="D122">
            <v>-1</v>
          </cell>
          <cell r="E122">
            <v>0</v>
          </cell>
          <cell r="F122">
            <v>0</v>
          </cell>
          <cell r="G122">
            <v>0</v>
          </cell>
          <cell r="H122">
            <v>-1</v>
          </cell>
        </row>
        <row r="123">
          <cell r="A123" t="str">
            <v>6019</v>
          </cell>
          <cell r="B123" t="str">
            <v>                6019</v>
          </cell>
          <cell r="C123" t="str">
            <v>Common cost-overhead</v>
          </cell>
          <cell r="D123">
            <v>0</v>
          </cell>
          <cell r="E123">
            <v>0</v>
          </cell>
          <cell r="F123">
            <v>0</v>
          </cell>
          <cell r="G123">
            <v>0</v>
          </cell>
          <cell r="H123">
            <v>0</v>
          </cell>
        </row>
        <row r="124">
          <cell r="A124" t="str">
            <v>6060</v>
          </cell>
          <cell r="B124" t="str">
            <v>                6060</v>
          </cell>
          <cell r="C124" t="str">
            <v>Common cost-IT cost</v>
          </cell>
          <cell r="D124">
            <v>16</v>
          </cell>
          <cell r="E124">
            <v>0</v>
          </cell>
          <cell r="F124">
            <v>0</v>
          </cell>
          <cell r="G124">
            <v>0</v>
          </cell>
          <cell r="H124">
            <v>16</v>
          </cell>
        </row>
        <row r="125">
          <cell r="A125" t="str">
            <v/>
          </cell>
          <cell r="B125">
            <v>0</v>
          </cell>
          <cell r="C125">
            <v>0</v>
          </cell>
          <cell r="D125">
            <v>0</v>
          </cell>
          <cell r="E125">
            <v>0</v>
          </cell>
          <cell r="F125">
            <v>0</v>
          </cell>
          <cell r="G125">
            <v>0</v>
          </cell>
          <cell r="H125">
            <v>0</v>
          </cell>
        </row>
        <row r="126">
          <cell r="A126" t="str">
            <v/>
          </cell>
          <cell r="B126">
            <v>0</v>
          </cell>
          <cell r="C126">
            <v>0</v>
          </cell>
          <cell r="D126">
            <v>0</v>
          </cell>
          <cell r="E126">
            <v>0</v>
          </cell>
          <cell r="F126">
            <v>0</v>
          </cell>
          <cell r="G126">
            <v>0</v>
          </cell>
          <cell r="H126">
            <v>0</v>
          </cell>
        </row>
        <row r="127">
          <cell r="A127" t="str">
            <v/>
          </cell>
          <cell r="B127">
            <v>0</v>
          </cell>
          <cell r="C127">
            <v>0</v>
          </cell>
          <cell r="D127">
            <v>0</v>
          </cell>
          <cell r="E127">
            <v>0</v>
          </cell>
          <cell r="F127">
            <v>0</v>
          </cell>
          <cell r="G127">
            <v>0</v>
          </cell>
          <cell r="H127">
            <v>0</v>
          </cell>
        </row>
        <row r="128">
          <cell r="A128" t="str">
            <v/>
          </cell>
          <cell r="B128">
            <v>0</v>
          </cell>
          <cell r="C128">
            <v>0</v>
          </cell>
          <cell r="D128">
            <v>0</v>
          </cell>
          <cell r="E128">
            <v>0</v>
          </cell>
          <cell r="F128">
            <v>0</v>
          </cell>
          <cell r="G128">
            <v>0</v>
          </cell>
          <cell r="H128">
            <v>0</v>
          </cell>
        </row>
        <row r="129">
          <cell r="A129" t="str">
            <v/>
          </cell>
          <cell r="B129">
            <v>0</v>
          </cell>
          <cell r="C129">
            <v>0</v>
          </cell>
          <cell r="D129">
            <v>0</v>
          </cell>
          <cell r="E129">
            <v>0</v>
          </cell>
          <cell r="F129">
            <v>0</v>
          </cell>
          <cell r="G129">
            <v>0</v>
          </cell>
          <cell r="H129">
            <v>0</v>
          </cell>
        </row>
        <row r="130">
          <cell r="A130" t="str">
            <v/>
          </cell>
          <cell r="B130">
            <v>0</v>
          </cell>
          <cell r="C130">
            <v>0</v>
          </cell>
          <cell r="D130">
            <v>0</v>
          </cell>
          <cell r="E130">
            <v>0</v>
          </cell>
          <cell r="F130">
            <v>0</v>
          </cell>
          <cell r="G130">
            <v>0</v>
          </cell>
          <cell r="H130">
            <v>0</v>
          </cell>
        </row>
        <row r="131">
          <cell r="A131" t="str">
            <v/>
          </cell>
          <cell r="B131">
            <v>0</v>
          </cell>
          <cell r="C131">
            <v>0</v>
          </cell>
          <cell r="D131">
            <v>0</v>
          </cell>
          <cell r="E131">
            <v>0</v>
          </cell>
          <cell r="F131">
            <v>0</v>
          </cell>
          <cell r="G131">
            <v>0</v>
          </cell>
          <cell r="H131">
            <v>0</v>
          </cell>
        </row>
        <row r="132">
          <cell r="A132" t="str">
            <v/>
          </cell>
          <cell r="B132">
            <v>0</v>
          </cell>
          <cell r="C132">
            <v>0</v>
          </cell>
          <cell r="D132">
            <v>0</v>
          </cell>
          <cell r="E132">
            <v>0</v>
          </cell>
          <cell r="F132">
            <v>0</v>
          </cell>
          <cell r="G132">
            <v>0</v>
          </cell>
          <cell r="H132">
            <v>0</v>
          </cell>
        </row>
      </sheetData>
      <sheetData sheetId="5"/>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Extract"/>
      <sheetName val="Lookup"/>
      <sheetName val="Start page"/>
      <sheetName val="Crosscheck"/>
      <sheetName val="Comments"/>
      <sheetName val="100"/>
      <sheetName val="190"/>
      <sheetName val="300"/>
      <sheetName val="330"/>
      <sheetName val="410"/>
      <sheetName val="420"/>
      <sheetName val="600"/>
      <sheetName val="650"/>
      <sheetName val="700"/>
      <sheetName val="720"/>
      <sheetName val="800"/>
      <sheetName val="Balance RC"/>
      <sheetName val="Balance"/>
      <sheetName val="Notes"/>
      <sheetName val="Consolidation"/>
      <sheetName val="BA"/>
      <sheetName val="Ticker breakdown"/>
      <sheetName val="Divisions"/>
      <sheetName val="Results"/>
      <sheetName val="Overview"/>
      <sheetName val="Acc. rel"/>
      <sheetName val="Consolidation old"/>
    </sheetNames>
    <sheetDataSet>
      <sheetData sheetId="0"/>
      <sheetData sheetId="1"/>
      <sheetData sheetId="2">
        <row r="453">
          <cell r="A453">
            <v>1190</v>
          </cell>
        </row>
        <row r="454">
          <cell r="A454">
            <v>1191</v>
          </cell>
        </row>
        <row r="455">
          <cell r="A455">
            <v>1199</v>
          </cell>
        </row>
        <row r="456">
          <cell r="A456">
            <v>1197</v>
          </cell>
        </row>
        <row r="457">
          <cell r="A457">
            <v>1198</v>
          </cell>
        </row>
        <row r="458">
          <cell r="A458">
            <v>1192</v>
          </cell>
        </row>
        <row r="459">
          <cell r="A459">
            <v>1292</v>
          </cell>
        </row>
        <row r="460">
          <cell r="A460">
            <v>1193</v>
          </cell>
        </row>
        <row r="461">
          <cell r="A461">
            <v>1194</v>
          </cell>
        </row>
        <row r="462">
          <cell r="A462">
            <v>1392</v>
          </cell>
        </row>
        <row r="463">
          <cell r="A463">
            <v>1393</v>
          </cell>
        </row>
        <row r="464">
          <cell r="A464">
            <v>1590</v>
          </cell>
        </row>
        <row r="465">
          <cell r="A465">
            <v>2393</v>
          </cell>
        </row>
        <row r="466">
          <cell r="A466">
            <v>1993</v>
          </cell>
        </row>
        <row r="467">
          <cell r="A467">
            <v>1994</v>
          </cell>
        </row>
        <row r="468">
          <cell r="A468">
            <v>1995</v>
          </cell>
        </row>
        <row r="469">
          <cell r="A469">
            <v>2090</v>
          </cell>
        </row>
        <row r="470">
          <cell r="A470">
            <v>2091</v>
          </cell>
        </row>
        <row r="471">
          <cell r="A471">
            <v>2092</v>
          </cell>
        </row>
        <row r="472">
          <cell r="A472">
            <v>2093</v>
          </cell>
        </row>
        <row r="473">
          <cell r="A473">
            <v>2095</v>
          </cell>
        </row>
        <row r="474">
          <cell r="A474">
            <v>2097</v>
          </cell>
        </row>
        <row r="475">
          <cell r="A475">
            <v>2098</v>
          </cell>
        </row>
        <row r="476">
          <cell r="A476">
            <v>2099</v>
          </cell>
        </row>
        <row r="477">
          <cell r="A477">
            <v>2891</v>
          </cell>
        </row>
        <row r="478">
          <cell r="A478">
            <v>2894</v>
          </cell>
        </row>
        <row r="479">
          <cell r="A479">
            <v>2892</v>
          </cell>
        </row>
        <row r="480">
          <cell r="A480">
            <v>4090</v>
          </cell>
        </row>
        <row r="481">
          <cell r="A481">
            <v>4290</v>
          </cell>
        </row>
        <row r="482">
          <cell r="A482">
            <v>4390</v>
          </cell>
        </row>
        <row r="483">
          <cell r="A483">
            <v>4590</v>
          </cell>
        </row>
        <row r="484">
          <cell r="A484">
            <v>4591</v>
          </cell>
        </row>
        <row r="485">
          <cell r="A485">
            <v>4691</v>
          </cell>
        </row>
        <row r="486">
          <cell r="A486">
            <v>4690</v>
          </cell>
        </row>
        <row r="487">
          <cell r="A487">
            <v>5090</v>
          </cell>
        </row>
        <row r="488">
          <cell r="A488">
            <v>5290</v>
          </cell>
        </row>
        <row r="489">
          <cell r="A489">
            <v>5794</v>
          </cell>
        </row>
        <row r="490">
          <cell r="A490">
            <v>4191</v>
          </cell>
        </row>
        <row r="500">
          <cell r="B500" t="str">
            <v>Select company...</v>
          </cell>
        </row>
        <row r="501">
          <cell r="B501" t="str">
            <v>Arion banki hf.</v>
          </cell>
        </row>
        <row r="502">
          <cell r="B502" t="str">
            <v>Hagar ehf.</v>
          </cell>
        </row>
        <row r="503">
          <cell r="B503" t="str">
            <v>Rekstrarfélagið tíu-ellefu ehf.</v>
          </cell>
        </row>
        <row r="504">
          <cell r="B504" t="str">
            <v>1998 ehf.</v>
          </cell>
        </row>
        <row r="505">
          <cell r="B505" t="str">
            <v>Fram Foods hf.</v>
          </cell>
        </row>
        <row r="506">
          <cell r="B506" t="str">
            <v>Langalína ehf</v>
          </cell>
        </row>
        <row r="507">
          <cell r="B507" t="str">
            <v>Arion verðbréfavarsla hf.</v>
          </cell>
        </row>
        <row r="508">
          <cell r="B508" t="str">
            <v>KB Ráðgjöf ehf</v>
          </cell>
        </row>
        <row r="509">
          <cell r="B509" t="str">
            <v>Niðurskógur ehf</v>
          </cell>
        </row>
        <row r="510">
          <cell r="B510" t="str">
            <v>SPM ehf</v>
          </cell>
        </row>
        <row r="511">
          <cell r="B511" t="str">
            <v>Sparisjóður Ólafsfjarðar</v>
          </cell>
        </row>
        <row r="512">
          <cell r="B512" t="str">
            <v>AFL sparisjóður</v>
          </cell>
        </row>
        <row r="513">
          <cell r="B513" t="str">
            <v>AB fjárfestingar</v>
          </cell>
        </row>
        <row r="514">
          <cell r="B514" t="str">
            <v>Vesturland</v>
          </cell>
        </row>
        <row r="515">
          <cell r="B515" t="str">
            <v>Menntaskóli Borgarfjarðar ehf.</v>
          </cell>
        </row>
        <row r="516">
          <cell r="B516" t="str">
            <v>Menntaborg ehf.</v>
          </cell>
        </row>
        <row r="517">
          <cell r="B517" t="str">
            <v>Okkar líftryggingar hf.</v>
          </cell>
        </row>
        <row r="518">
          <cell r="B518" t="str">
            <v>Eignabjarg ehf.</v>
          </cell>
        </row>
        <row r="519">
          <cell r="B519" t="str">
            <v>ENK 1 ehf.</v>
          </cell>
        </row>
        <row r="520">
          <cell r="B520" t="str">
            <v>EAB 1 ehf.</v>
          </cell>
        </row>
        <row r="521">
          <cell r="B521" t="str">
            <v xml:space="preserve">Landfestar hf. </v>
          </cell>
        </row>
        <row r="522">
          <cell r="B522" t="str">
            <v>Landfestar hf. - LF 1 ehf. (B21 og B21a)</v>
          </cell>
        </row>
        <row r="523">
          <cell r="B523" t="str">
            <v>Landfestar hf. - LF 2 ehf. (Exista Prop)</v>
          </cell>
        </row>
        <row r="524">
          <cell r="B524" t="str">
            <v>Landfestar hf. - LF 3 ehf. (Fast.fél. Jörfi)</v>
          </cell>
        </row>
        <row r="525">
          <cell r="B525" t="str">
            <v>Landfestar hf. - LF 5 ehf. (Álftárós ehf.)</v>
          </cell>
        </row>
        <row r="526">
          <cell r="B526" t="str">
            <v>Landfestar hf. - LF 6 ehf.</v>
          </cell>
        </row>
        <row r="527">
          <cell r="B527" t="str">
            <v>Landfestar hf. - LF 7 ehf. (var LF5 ehf.)</v>
          </cell>
        </row>
        <row r="528">
          <cell r="B528" t="str">
            <v>Landfestar hf. - LF 11 ehf.</v>
          </cell>
        </row>
        <row r="529">
          <cell r="B529" t="str">
            <v>Landfestar hf. - LF 12 ehf. (G7 ehf.)</v>
          </cell>
        </row>
        <row r="530">
          <cell r="B530" t="str">
            <v>Landfestar hf. - LF 13 ehf. (Húsfélagið Glæsir)</v>
          </cell>
        </row>
        <row r="531">
          <cell r="B531" t="str">
            <v>Gen hf.</v>
          </cell>
        </row>
        <row r="532">
          <cell r="B532" t="str">
            <v>Ekort ehf</v>
          </cell>
        </row>
        <row r="533">
          <cell r="B533" t="str">
            <v>Stefnir hf. - Rekstrafélagið</v>
          </cell>
        </row>
        <row r="534">
          <cell r="B534" t="str">
            <v>Valitor holding ehf</v>
          </cell>
        </row>
        <row r="535">
          <cell r="B535" t="str">
            <v xml:space="preserve">Landey ehf. </v>
          </cell>
        </row>
        <row r="536">
          <cell r="B536" t="str">
            <v>Landey ehf. - Eignarhaldsfélagið Landey ehf.</v>
          </cell>
        </row>
        <row r="537">
          <cell r="B537" t="str">
            <v>Landey ehf. - EL - 1 ehf.</v>
          </cell>
        </row>
        <row r="538">
          <cell r="B538" t="str">
            <v>Landey ehf. - EL - 2 ehf.</v>
          </cell>
        </row>
        <row r="539">
          <cell r="B539" t="str">
            <v>Landey ehf. - EL - 3 ehf.</v>
          </cell>
        </row>
        <row r="540">
          <cell r="B540" t="str">
            <v>Landey ehf. - EL - 4 ehf.</v>
          </cell>
        </row>
        <row r="541">
          <cell r="B541" t="str">
            <v>Landey ehf. - EL - 5 ehf.</v>
          </cell>
        </row>
        <row r="542">
          <cell r="B542" t="str">
            <v>Landey ehf. - EL - 6 ehf.</v>
          </cell>
        </row>
        <row r="543">
          <cell r="B543" t="str">
            <v>Landey ehf. - Leigukot ehf.</v>
          </cell>
        </row>
        <row r="544">
          <cell r="B544" t="str">
            <v>Landey ehf. - Þyrping ehf.</v>
          </cell>
        </row>
        <row r="545">
          <cell r="B545" t="str">
            <v>Landey ehf. - AB 106 ehf.</v>
          </cell>
        </row>
        <row r="546">
          <cell r="B546" t="str">
            <v>Landey ehf. - 101 Skuggahverfi hf.</v>
          </cell>
        </row>
        <row r="547">
          <cell r="B547" t="str">
            <v>Landey ehf. - Akraland ehf.</v>
          </cell>
        </row>
        <row r="548">
          <cell r="B548" t="str">
            <v>Landey ehf. - Örfirisey ehf.</v>
          </cell>
        </row>
        <row r="549">
          <cell r="B549" t="str">
            <v>Landey ehf. - Sjónvarpshúsið Laugavegi ehf.</v>
          </cell>
        </row>
        <row r="550">
          <cell r="B550" t="str">
            <v>Landey ehf. - Ármannsfell</v>
          </cell>
        </row>
        <row r="551">
          <cell r="B551" t="str">
            <v>Landey ehf. - Norðurhöfn</v>
          </cell>
        </row>
        <row r="552">
          <cell r="B552" t="str">
            <v xml:space="preserve">Landsel ehf. </v>
          </cell>
        </row>
        <row r="553">
          <cell r="B553" t="str">
            <v>Landsel ehf. - LS1 ehf.</v>
          </cell>
        </row>
        <row r="554">
          <cell r="B554" t="str">
            <v>Landsel ehf. - LS2 ehf.</v>
          </cell>
        </row>
        <row r="555">
          <cell r="B555" t="str">
            <v>Landsel ehf. - LS3 ehf.</v>
          </cell>
        </row>
        <row r="556">
          <cell r="B556" t="str">
            <v>Landsel ehf. - Sigurplast ehf.</v>
          </cell>
        </row>
        <row r="557">
          <cell r="B557" t="str">
            <v>Landsel ehf. - Hótel Hamar ehf.</v>
          </cell>
        </row>
        <row r="558">
          <cell r="B558" t="str">
            <v>Landbrú ehf.</v>
          </cell>
        </row>
        <row r="559">
          <cell r="B559" t="str">
            <v>Hafrahlíð ehf</v>
          </cell>
        </row>
        <row r="560">
          <cell r="B560" t="str">
            <v>Hafrahlíð ehf - Hekla ehf.</v>
          </cell>
        </row>
        <row r="561">
          <cell r="B561" t="str">
            <v>Hafrahlíð ehf - Hekla fasteignir ehf.</v>
          </cell>
        </row>
        <row r="562">
          <cell r="B562" t="str">
            <v>Penninn á Íslandi ehf</v>
          </cell>
        </row>
        <row r="563">
          <cell r="B563" t="str">
            <v>Penninn Finland Oy</v>
          </cell>
        </row>
        <row r="564">
          <cell r="B564" t="str">
            <v>Icecorp Limited</v>
          </cell>
        </row>
        <row r="565">
          <cell r="B565" t="str">
            <v>Drög ehf</v>
          </cell>
        </row>
        <row r="566">
          <cell r="B566" t="str">
            <v>Drög ehf - Korp ehf.</v>
          </cell>
        </row>
        <row r="567">
          <cell r="B567" t="str">
            <v>B.M. Vallá ehf.</v>
          </cell>
        </row>
        <row r="568">
          <cell r="B568" t="str">
            <v>Rekstrarfélagið Braut ehf</v>
          </cell>
        </row>
        <row r="569">
          <cell r="B569" t="str">
            <v>Kaupthing Advisory Company S.A., Luxembourg</v>
          </cell>
        </row>
        <row r="570">
          <cell r="B570" t="str">
            <v>Kaupthing Management Comp S.A., Luxembourg</v>
          </cell>
        </row>
        <row r="571">
          <cell r="B571" t="str">
            <v>GIR Capital Investment</v>
          </cell>
        </row>
        <row r="572">
          <cell r="B572" t="str">
            <v>Only for Landfestar to fill in</v>
          </cell>
        </row>
        <row r="573">
          <cell r="B573" t="str">
            <v>Arion Banki - LF 1 ehf. (B21 og B21a)</v>
          </cell>
        </row>
        <row r="574">
          <cell r="B574" t="str">
            <v>Arion Banki - LF 2 ehf. (Exista Prop)</v>
          </cell>
        </row>
        <row r="575">
          <cell r="B575" t="str">
            <v>Arion Banki - LF 3 ehf. (Fast.fél. Jörfi)</v>
          </cell>
        </row>
        <row r="576">
          <cell r="B576" t="str">
            <v>Arion Banki - LF 5 ehf. (Álftárós ehf.)</v>
          </cell>
        </row>
        <row r="577">
          <cell r="B577" t="str">
            <v>Arion Banki - LF 6 ehf.</v>
          </cell>
        </row>
        <row r="578">
          <cell r="B578" t="str">
            <v>Arion Banki - LF 7 ehf. (var LF5 ehf.)</v>
          </cell>
        </row>
        <row r="579">
          <cell r="B579" t="str">
            <v>Arion Banki - LF 11 ehf.</v>
          </cell>
        </row>
        <row r="580">
          <cell r="B580" t="str">
            <v>Arion Banki - LF 12 ehf. (G7 ehf.)</v>
          </cell>
        </row>
        <row r="581">
          <cell r="B581" t="str">
            <v>Arion Banki - LF 13 ehf. (Húsfélagið Glæsir)</v>
          </cell>
        </row>
        <row r="582">
          <cell r="B582" t="str">
            <v>Only for Landey to fill in</v>
          </cell>
        </row>
        <row r="583">
          <cell r="B583" t="str">
            <v>Arion banki - Landey móðurfélag</v>
          </cell>
        </row>
        <row r="584">
          <cell r="B584" t="str">
            <v>Arion Banki - Eignarhaldsfélagið Landey ehf.</v>
          </cell>
        </row>
        <row r="585">
          <cell r="B585" t="str">
            <v>Arion Banki - EL - 1 ehf.</v>
          </cell>
        </row>
        <row r="586">
          <cell r="B586" t="str">
            <v>Arion Banki - EL - 2 ehf.</v>
          </cell>
        </row>
        <row r="587">
          <cell r="B587" t="str">
            <v>Arion Banki - EL - 3 ehf.</v>
          </cell>
        </row>
        <row r="588">
          <cell r="B588" t="str">
            <v>Arion Banki - EL - 4 ehf.</v>
          </cell>
        </row>
        <row r="589">
          <cell r="B589" t="str">
            <v>Arion Banki - EL - 5 ehf.</v>
          </cell>
        </row>
        <row r="590">
          <cell r="B590" t="str">
            <v>Arion Banki - EL - 6 ehf.</v>
          </cell>
        </row>
        <row r="591">
          <cell r="B591" t="str">
            <v>Arion Banki - Leigukot ehf.</v>
          </cell>
        </row>
        <row r="592">
          <cell r="B592" t="str">
            <v>Arion Banki - Þyrping ehf.</v>
          </cell>
        </row>
        <row r="593">
          <cell r="B593" t="str">
            <v>Arion Banki - AB 106 ehf.</v>
          </cell>
        </row>
        <row r="594">
          <cell r="B594" t="str">
            <v>Arion Banki - 101 Skuggahverfi hf.</v>
          </cell>
        </row>
        <row r="595">
          <cell r="B595" t="str">
            <v>Arion Banki - Akraland ehf.</v>
          </cell>
        </row>
        <row r="596">
          <cell r="B596" t="str">
            <v>Arion Banki - Örfirisey ehf.</v>
          </cell>
        </row>
        <row r="597">
          <cell r="B597" t="str">
            <v>Arion Banki - Sjónvarpshúsið Laugavegi ehf.</v>
          </cell>
        </row>
        <row r="598">
          <cell r="B598" t="str">
            <v>Arion Banki - Ármannsfell</v>
          </cell>
        </row>
        <row r="599">
          <cell r="B599" t="str">
            <v>Arion Banki - Norðurhöfn</v>
          </cell>
        </row>
        <row r="600">
          <cell r="B600" t="str">
            <v>Only for Landsel to fill in</v>
          </cell>
        </row>
        <row r="601">
          <cell r="B601" t="str">
            <v>Arion banki - Landsel móðurfélag</v>
          </cell>
        </row>
        <row r="602">
          <cell r="B602" t="str">
            <v>Arion banki - LS1 ehf.</v>
          </cell>
        </row>
        <row r="603">
          <cell r="B603" t="str">
            <v>Arion banki - LS2 ehf.</v>
          </cell>
        </row>
        <row r="604">
          <cell r="B604" t="str">
            <v>Arion banki - LS3 ehf.</v>
          </cell>
        </row>
        <row r="605">
          <cell r="B605" t="str">
            <v>Arion banki - Sigurplast ehf.</v>
          </cell>
        </row>
        <row r="606">
          <cell r="B606" t="str">
            <v>Arion banki - Hótel Hamar ehf.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Restated"/>
      <sheetName val="Monthly"/>
      <sheetName val="Income YoY Rétt"/>
      <sheetName val="Balance set Rétt"/>
      <sheetName val="Balance set"/>
      <sheetName val="Budget monthly"/>
      <sheetName val="Divisions"/>
      <sheetName val="Balance"/>
      <sheetName val="Country"/>
      <sheetName val="Company balance"/>
      <sheetName val="Budget"/>
      <sheetName val="Efnahagur"/>
      <sheetName val="Rekstur"/>
      <sheetName val="Month"/>
      <sheetName val="Deildir"/>
      <sheetName val="Félög EH"/>
      <sheetName val="Félög"/>
      <sheetName val="BudgetSAP"/>
      <sheetName val="Land"/>
      <sheetName val="BudgetCountry"/>
      <sheetName val="EHhist"/>
      <sheetName val="2005"/>
      <sheetName val="Samstæða Arion banki 30.0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9">
          <cell r="D19" t="str">
            <v>in Group Currency
to &amp;ZTXTPPER&amp; / 2009</v>
          </cell>
        </row>
        <row r="20">
          <cell r="C20" t="str">
            <v>Posting period</v>
          </cell>
          <cell r="D20">
            <v>1</v>
          </cell>
          <cell r="E20">
            <v>2</v>
          </cell>
          <cell r="F20">
            <v>3</v>
          </cell>
          <cell r="G20">
            <v>4</v>
          </cell>
          <cell r="H20">
            <v>5</v>
          </cell>
          <cell r="I20">
            <v>6</v>
          </cell>
          <cell r="J20">
            <v>7</v>
          </cell>
          <cell r="K20">
            <v>8</v>
          </cell>
          <cell r="L20">
            <v>9</v>
          </cell>
          <cell r="M20">
            <v>10</v>
          </cell>
          <cell r="N20">
            <v>11</v>
          </cell>
          <cell r="O20" t="str">
            <v>12</v>
          </cell>
          <cell r="P20" t="str">
            <v>Overall Result</v>
          </cell>
        </row>
        <row r="21">
          <cell r="B21" t="str">
            <v>Item</v>
          </cell>
          <cell r="D21" t="str">
            <v>ISK</v>
          </cell>
          <cell r="O21" t="str">
            <v>ISK</v>
          </cell>
          <cell r="P21" t="str">
            <v>ISK</v>
          </cell>
        </row>
        <row r="22">
          <cell r="A22" t="str">
            <v>IS4000</v>
          </cell>
          <cell r="B22" t="str">
            <v>   IS4000</v>
          </cell>
          <cell r="C22" t="str">
            <v>Income Statement</v>
          </cell>
          <cell r="I22">
            <v>0</v>
          </cell>
          <cell r="P22">
            <v>0</v>
          </cell>
        </row>
        <row r="23">
          <cell r="A23" t="str">
            <v>IS4010</v>
          </cell>
          <cell r="B23" t="str">
            <v>     IS4010</v>
          </cell>
          <cell r="C23" t="str">
            <v>Net interest income</v>
          </cell>
          <cell r="I23">
            <v>-18998659933.290001</v>
          </cell>
          <cell r="P23">
            <v>-13329805323.870001</v>
          </cell>
        </row>
        <row r="24">
          <cell r="A24" t="str">
            <v>ISSUB4010</v>
          </cell>
          <cell r="B24" t="str">
            <v>       ISSUB4010</v>
          </cell>
          <cell r="C24" t="str">
            <v>Interest income</v>
          </cell>
          <cell r="I24">
            <v>-37486169709.480003</v>
          </cell>
          <cell r="P24">
            <v>-30973885634.040001</v>
          </cell>
        </row>
        <row r="25">
          <cell r="A25" t="str">
            <v>4010</v>
          </cell>
          <cell r="B25" t="str">
            <v>                  4010</v>
          </cell>
          <cell r="C25" t="str">
            <v>Interest income on c</v>
          </cell>
          <cell r="I25">
            <v>-28980037</v>
          </cell>
          <cell r="P25">
            <v>-27468919</v>
          </cell>
        </row>
        <row r="26">
          <cell r="A26" t="str">
            <v>4020</v>
          </cell>
          <cell r="B26" t="str">
            <v>                  4020</v>
          </cell>
          <cell r="C26" t="str">
            <v>Int.inc. loans to cr</v>
          </cell>
          <cell r="I26">
            <v>-1314474078.55</v>
          </cell>
          <cell r="P26">
            <v>-2112369280.02</v>
          </cell>
        </row>
        <row r="27">
          <cell r="A27" t="str">
            <v>4025</v>
          </cell>
          <cell r="B27" t="str">
            <v>                  4025</v>
          </cell>
          <cell r="C27" t="str">
            <v>Int.inc. loans to cu</v>
          </cell>
          <cell r="I27">
            <v>-29689791406</v>
          </cell>
          <cell r="P27">
            <v>-25542983069.689999</v>
          </cell>
        </row>
        <row r="28">
          <cell r="A28" t="str">
            <v>4050</v>
          </cell>
          <cell r="B28" t="str">
            <v>                  4050</v>
          </cell>
          <cell r="C28" t="str">
            <v>Interest income trad</v>
          </cell>
          <cell r="I28">
            <v>-250749894</v>
          </cell>
          <cell r="P28">
            <v>-320761928</v>
          </cell>
        </row>
        <row r="29">
          <cell r="A29" t="str">
            <v>4060</v>
          </cell>
          <cell r="B29" t="str">
            <v>                  4060</v>
          </cell>
          <cell r="C29" t="str">
            <v>Interest income FV</v>
          </cell>
          <cell r="I29">
            <v>-6249952840</v>
          </cell>
          <cell r="P29">
            <v>-6377334495</v>
          </cell>
        </row>
        <row r="30">
          <cell r="A30" t="str">
            <v>4080</v>
          </cell>
          <cell r="B30" t="str">
            <v>                  4080</v>
          </cell>
          <cell r="C30" t="str">
            <v>Interest inc.fin.lea</v>
          </cell>
          <cell r="I30">
            <v>0</v>
          </cell>
          <cell r="P30">
            <v>0</v>
          </cell>
        </row>
        <row r="31">
          <cell r="A31" t="str">
            <v>4090</v>
          </cell>
          <cell r="B31" t="str">
            <v>                  4090</v>
          </cell>
          <cell r="C31" t="str">
            <v>Interest income con.</v>
          </cell>
          <cell r="I31">
            <v>5</v>
          </cell>
          <cell r="P31">
            <v>7</v>
          </cell>
        </row>
        <row r="32">
          <cell r="A32" t="str">
            <v>4085</v>
          </cell>
          <cell r="B32" t="str">
            <v>                  4085</v>
          </cell>
          <cell r="C32" t="str">
            <v>Other interest incom</v>
          </cell>
          <cell r="I32">
            <v>-5813277</v>
          </cell>
          <cell r="P32">
            <v>1342346495</v>
          </cell>
        </row>
        <row r="33">
          <cell r="A33" t="str">
            <v>E5099</v>
          </cell>
          <cell r="B33" t="str">
            <v>                  E5099</v>
          </cell>
          <cell r="C33" t="str">
            <v>Elim.diff. interest</v>
          </cell>
          <cell r="I33">
            <v>53591818.07</v>
          </cell>
          <cell r="P33">
            <v>2064685555.6700001</v>
          </cell>
        </row>
        <row r="34">
          <cell r="A34" t="str">
            <v>ISSUB5010</v>
          </cell>
          <cell r="B34" t="str">
            <v>       ISSUB5010</v>
          </cell>
          <cell r="C34" t="str">
            <v>Interest expenses</v>
          </cell>
          <cell r="I34">
            <v>18487509776.189999</v>
          </cell>
          <cell r="P34">
            <v>17644080310.169998</v>
          </cell>
        </row>
        <row r="35">
          <cell r="A35" t="str">
            <v>5010</v>
          </cell>
          <cell r="B35" t="str">
            <v>                  5010</v>
          </cell>
          <cell r="C35" t="str">
            <v>Int.exp.Due to cr.in</v>
          </cell>
          <cell r="I35">
            <v>3578910534.8099999</v>
          </cell>
          <cell r="P35">
            <v>3606353735.8600001</v>
          </cell>
        </row>
        <row r="36">
          <cell r="A36" t="str">
            <v>5015</v>
          </cell>
          <cell r="B36" t="str">
            <v>                  5015</v>
          </cell>
          <cell r="C36" t="str">
            <v>Interest exp.deposit</v>
          </cell>
          <cell r="I36">
            <v>13384412730</v>
          </cell>
          <cell r="P36">
            <v>13392001916</v>
          </cell>
        </row>
        <row r="37">
          <cell r="A37" t="str">
            <v>5020</v>
          </cell>
          <cell r="B37" t="str">
            <v>                  5020</v>
          </cell>
          <cell r="C37" t="str">
            <v>Interest exp.borrow</v>
          </cell>
          <cell r="I37">
            <v>917600141</v>
          </cell>
          <cell r="P37">
            <v>1341959408.0999999</v>
          </cell>
        </row>
        <row r="38">
          <cell r="A38" t="str">
            <v>5030</v>
          </cell>
          <cell r="B38" t="str">
            <v>                  5030</v>
          </cell>
          <cell r="C38" t="str">
            <v>Interest exp.subord.</v>
          </cell>
          <cell r="I38">
            <v>581258432</v>
          </cell>
          <cell r="P38">
            <v>581258431</v>
          </cell>
        </row>
        <row r="39">
          <cell r="A39" t="str">
            <v>5080</v>
          </cell>
          <cell r="B39" t="str">
            <v>                  5080</v>
          </cell>
          <cell r="C39" t="str">
            <v>Interest exp.oth.loa</v>
          </cell>
          <cell r="I39">
            <v>4625</v>
          </cell>
          <cell r="P39">
            <v>4625</v>
          </cell>
        </row>
        <row r="40">
          <cell r="A40" t="str">
            <v>5090</v>
          </cell>
          <cell r="B40" t="str">
            <v>                  5090</v>
          </cell>
          <cell r="C40" t="str">
            <v>Interest exp.cons.co</v>
          </cell>
          <cell r="I40">
            <v>7</v>
          </cell>
          <cell r="P40">
            <v>13</v>
          </cell>
        </row>
        <row r="41">
          <cell r="A41" t="str">
            <v>4093</v>
          </cell>
          <cell r="B41" t="str">
            <v>                  4093</v>
          </cell>
          <cell r="C41" t="str">
            <v>Internal interst inc</v>
          </cell>
          <cell r="I41">
            <v>-29944415477</v>
          </cell>
          <cell r="P41">
            <v>-29846621099</v>
          </cell>
        </row>
        <row r="42">
          <cell r="A42" t="str">
            <v>5093</v>
          </cell>
          <cell r="B42" t="str">
            <v>                  5093</v>
          </cell>
          <cell r="C42" t="str">
            <v>Internal interest ex</v>
          </cell>
          <cell r="I42">
            <v>29944415472</v>
          </cell>
          <cell r="P42">
            <v>29856157574</v>
          </cell>
        </row>
        <row r="43">
          <cell r="A43" t="str">
            <v>5085</v>
          </cell>
          <cell r="B43" t="str">
            <v>                  5085</v>
          </cell>
          <cell r="C43" t="str">
            <v>Other interest expen</v>
          </cell>
          <cell r="I43">
            <v>25323311.379999999</v>
          </cell>
          <cell r="P43">
            <v>-1287034293.79</v>
          </cell>
        </row>
        <row r="44">
          <cell r="A44" t="str">
            <v>IS4220</v>
          </cell>
          <cell r="B44" t="str">
            <v>     IS4220</v>
          </cell>
          <cell r="C44" t="str">
            <v>Net fee and comm.inc</v>
          </cell>
          <cell r="I44">
            <v>-2852141717.48</v>
          </cell>
          <cell r="P44">
            <v>-2539452839.3600001</v>
          </cell>
        </row>
        <row r="45">
          <cell r="A45" t="str">
            <v>ISSUB4220</v>
          </cell>
          <cell r="B45" t="str">
            <v>       ISSUB4220</v>
          </cell>
          <cell r="C45" t="str">
            <v>Fee and comm.income</v>
          </cell>
          <cell r="I45">
            <v>-3846042812.3400002</v>
          </cell>
          <cell r="P45">
            <v>-3480185591.1399999</v>
          </cell>
        </row>
        <row r="46">
          <cell r="A46" t="str">
            <v>4220</v>
          </cell>
          <cell r="B46" t="str">
            <v>                  4220</v>
          </cell>
          <cell r="C46" t="str">
            <v>Commission equ.trade</v>
          </cell>
          <cell r="I46">
            <v>-11410653</v>
          </cell>
          <cell r="P46">
            <v>-11410658</v>
          </cell>
        </row>
        <row r="47">
          <cell r="A47" t="str">
            <v>4222</v>
          </cell>
          <cell r="B47" t="str">
            <v>                  4222</v>
          </cell>
          <cell r="C47" t="str">
            <v>Commission guarantee</v>
          </cell>
          <cell r="I47">
            <v>-60027205</v>
          </cell>
          <cell r="P47">
            <v>-60027208</v>
          </cell>
        </row>
        <row r="48">
          <cell r="A48" t="str">
            <v>4225</v>
          </cell>
          <cell r="B48" t="str">
            <v>                  4225</v>
          </cell>
          <cell r="C48" t="str">
            <v>Commission bond trad</v>
          </cell>
          <cell r="I48">
            <v>-57994723</v>
          </cell>
          <cell r="P48">
            <v>-57994726</v>
          </cell>
        </row>
        <row r="49">
          <cell r="A49" t="str">
            <v>4240</v>
          </cell>
          <cell r="B49" t="str">
            <v>                  4240</v>
          </cell>
          <cell r="C49" t="str">
            <v>Commission f.lending</v>
          </cell>
          <cell r="I49">
            <v>-254810460</v>
          </cell>
          <cell r="P49">
            <v>-254810464</v>
          </cell>
        </row>
        <row r="50">
          <cell r="A50" t="str">
            <v>4250</v>
          </cell>
          <cell r="B50" t="str">
            <v>                  4250</v>
          </cell>
          <cell r="C50" t="str">
            <v>Other commission inc</v>
          </cell>
          <cell r="I50">
            <v>-3369515717.9000001</v>
          </cell>
          <cell r="P50">
            <v>-3101683300.4899998</v>
          </cell>
        </row>
        <row r="51">
          <cell r="A51" t="str">
            <v>4230</v>
          </cell>
          <cell r="B51" t="str">
            <v>                  4230</v>
          </cell>
          <cell r="C51" t="str">
            <v>Commission f.derivat</v>
          </cell>
          <cell r="I51">
            <v>-93826461</v>
          </cell>
          <cell r="P51">
            <v>-93826464</v>
          </cell>
        </row>
        <row r="52">
          <cell r="A52" t="str">
            <v>4290</v>
          </cell>
          <cell r="B52" t="str">
            <v>                  4290</v>
          </cell>
          <cell r="C52" t="str">
            <v>Commission inc.cons</v>
          </cell>
          <cell r="I52">
            <v>2</v>
          </cell>
          <cell r="P52">
            <v>0</v>
          </cell>
        </row>
        <row r="53">
          <cell r="A53" t="str">
            <v>E5299</v>
          </cell>
          <cell r="B53" t="str">
            <v>                  E5299</v>
          </cell>
          <cell r="C53" t="str">
            <v>Elim.diff.commission</v>
          </cell>
          <cell r="I53">
            <v>1542405.56</v>
          </cell>
          <cell r="P53">
            <v>99567229.349999994</v>
          </cell>
        </row>
        <row r="54">
          <cell r="A54" t="str">
            <v>ISSUB5220</v>
          </cell>
          <cell r="B54" t="str">
            <v>       ISSUB5220</v>
          </cell>
          <cell r="C54" t="str">
            <v>Fee and comm.exp.</v>
          </cell>
          <cell r="I54">
            <v>993901094.86000001</v>
          </cell>
          <cell r="P54">
            <v>940732751.77999997</v>
          </cell>
        </row>
        <row r="55">
          <cell r="A55" t="str">
            <v>5220</v>
          </cell>
          <cell r="B55" t="str">
            <v>                  5220</v>
          </cell>
          <cell r="C55" t="str">
            <v>Commission expenses</v>
          </cell>
          <cell r="I55">
            <v>11153200</v>
          </cell>
          <cell r="P55">
            <v>11153200</v>
          </cell>
        </row>
        <row r="56">
          <cell r="A56" t="str">
            <v>5250</v>
          </cell>
          <cell r="B56" t="str">
            <v>                  5250</v>
          </cell>
          <cell r="C56" t="str">
            <v>Other commission exp</v>
          </cell>
          <cell r="I56">
            <v>886674038.86000001</v>
          </cell>
          <cell r="P56">
            <v>832340096.77999997</v>
          </cell>
        </row>
        <row r="57">
          <cell r="A57" t="str">
            <v>5230</v>
          </cell>
          <cell r="B57" t="str">
            <v>                  5230</v>
          </cell>
          <cell r="C57" t="str">
            <v>Commission equ trade</v>
          </cell>
          <cell r="I57">
            <v>83793211</v>
          </cell>
          <cell r="P57">
            <v>83793211</v>
          </cell>
        </row>
        <row r="58">
          <cell r="A58" t="str">
            <v>5235</v>
          </cell>
          <cell r="B58" t="str">
            <v>                  5235</v>
          </cell>
          <cell r="C58" t="str">
            <v>Commission bond trad</v>
          </cell>
          <cell r="I58">
            <v>12280634</v>
          </cell>
          <cell r="P58">
            <v>12280632</v>
          </cell>
        </row>
        <row r="59">
          <cell r="A59" t="str">
            <v>5290</v>
          </cell>
          <cell r="B59" t="str">
            <v>                  5290</v>
          </cell>
          <cell r="C59" t="str">
            <v>Commission exp.conso</v>
          </cell>
          <cell r="I59">
            <v>3</v>
          </cell>
          <cell r="P59">
            <v>0</v>
          </cell>
        </row>
        <row r="60">
          <cell r="A60" t="str">
            <v>4293</v>
          </cell>
          <cell r="B60" t="str">
            <v>                  4293</v>
          </cell>
          <cell r="C60" t="str">
            <v>Internal commiss.inc</v>
          </cell>
          <cell r="I60">
            <v>-89867990</v>
          </cell>
          <cell r="P60">
            <v>-88702382</v>
          </cell>
        </row>
        <row r="61">
          <cell r="A61" t="str">
            <v>5293</v>
          </cell>
          <cell r="B61" t="str">
            <v>                  5293</v>
          </cell>
          <cell r="C61" t="str">
            <v>Internal commission</v>
          </cell>
          <cell r="I61">
            <v>89867998</v>
          </cell>
          <cell r="P61">
            <v>89867994</v>
          </cell>
        </row>
        <row r="62">
          <cell r="A62" t="str">
            <v>IS4300</v>
          </cell>
          <cell r="B62" t="str">
            <v>     IS4300</v>
          </cell>
          <cell r="C62" t="str">
            <v>Net financial income</v>
          </cell>
          <cell r="I62">
            <v>-721845262.95000005</v>
          </cell>
          <cell r="P62">
            <v>-434375014.98000002</v>
          </cell>
        </row>
        <row r="63">
          <cell r="A63" t="str">
            <v>ISSUB4310</v>
          </cell>
          <cell r="B63" t="str">
            <v>       ISSUB4310</v>
          </cell>
          <cell r="C63" t="str">
            <v>Dividend income</v>
          </cell>
          <cell r="I63">
            <v>-26347118</v>
          </cell>
          <cell r="P63">
            <v>-26347121</v>
          </cell>
        </row>
        <row r="64">
          <cell r="A64" t="str">
            <v>4320</v>
          </cell>
          <cell r="B64" t="str">
            <v>                  4320</v>
          </cell>
          <cell r="C64" t="str">
            <v>Dividend income Trad</v>
          </cell>
          <cell r="I64">
            <v>-2423878</v>
          </cell>
          <cell r="P64">
            <v>-2423882</v>
          </cell>
        </row>
        <row r="65">
          <cell r="A65" t="str">
            <v>4330</v>
          </cell>
          <cell r="B65" t="str">
            <v>                  4330</v>
          </cell>
          <cell r="C65" t="str">
            <v>Dividend income FV</v>
          </cell>
          <cell r="I65">
            <v>-23923240</v>
          </cell>
          <cell r="P65">
            <v>-23923239</v>
          </cell>
        </row>
        <row r="66">
          <cell r="A66" t="str">
            <v>ISSUB4510</v>
          </cell>
          <cell r="B66" t="str">
            <v>       ISSUB4510</v>
          </cell>
          <cell r="C66" t="str">
            <v>G/L assets/liab HFT</v>
          </cell>
          <cell r="I66">
            <v>480863609.69</v>
          </cell>
          <cell r="P66">
            <v>980129240.57000005</v>
          </cell>
        </row>
        <row r="67">
          <cell r="A67" t="str">
            <v>4510</v>
          </cell>
          <cell r="B67" t="str">
            <v>                  4510</v>
          </cell>
          <cell r="C67" t="str">
            <v>Gain/losses on equit</v>
          </cell>
          <cell r="I67">
            <v>-182076716.31</v>
          </cell>
          <cell r="P67">
            <v>-366429112.43000001</v>
          </cell>
        </row>
        <row r="68">
          <cell r="A68" t="str">
            <v>4520</v>
          </cell>
          <cell r="B68" t="str">
            <v>                  4520</v>
          </cell>
          <cell r="C68" t="str">
            <v>Gain/losses on inter</v>
          </cell>
          <cell r="I68">
            <v>598250142</v>
          </cell>
          <cell r="P68">
            <v>756658975</v>
          </cell>
        </row>
        <row r="69">
          <cell r="A69" t="str">
            <v>4530</v>
          </cell>
          <cell r="B69" t="str">
            <v>                  4530</v>
          </cell>
          <cell r="C69" t="str">
            <v>Gain/losses on forei</v>
          </cell>
          <cell r="I69">
            <v>0</v>
          </cell>
          <cell r="P69">
            <v>-41968435</v>
          </cell>
        </row>
        <row r="70">
          <cell r="A70" t="str">
            <v>4550</v>
          </cell>
          <cell r="B70" t="str">
            <v>                  4550</v>
          </cell>
          <cell r="C70" t="str">
            <v>Gain/losses on credi</v>
          </cell>
          <cell r="I70">
            <v>64690182</v>
          </cell>
          <cell r="P70">
            <v>631867813</v>
          </cell>
        </row>
        <row r="71">
          <cell r="A71" t="str">
            <v>4580</v>
          </cell>
          <cell r="B71" t="str">
            <v>                  4580</v>
          </cell>
          <cell r="C71" t="str">
            <v>Intern gain/loss HFT</v>
          </cell>
          <cell r="I71">
            <v>2</v>
          </cell>
          <cell r="P71">
            <v>0</v>
          </cell>
        </row>
        <row r="72">
          <cell r="A72" t="str">
            <v>ISSUB4610</v>
          </cell>
          <cell r="B72" t="str">
            <v>       ISSUB4610</v>
          </cell>
          <cell r="C72" t="str">
            <v>G/L ass FV thr.P/L</v>
          </cell>
          <cell r="I72">
            <v>-192915061.16</v>
          </cell>
          <cell r="P72">
            <v>-187315858.16</v>
          </cell>
        </row>
        <row r="73">
          <cell r="A73" t="str">
            <v>4612</v>
          </cell>
          <cell r="B73" t="str">
            <v>                  4612</v>
          </cell>
          <cell r="C73" t="str">
            <v>G/L equi.inst.FV P/L</v>
          </cell>
          <cell r="I73">
            <v>-32552054.16</v>
          </cell>
          <cell r="P73">
            <v>-27469016.16</v>
          </cell>
        </row>
        <row r="74">
          <cell r="A74" t="str">
            <v>4614</v>
          </cell>
          <cell r="B74" t="str">
            <v>                  4614</v>
          </cell>
          <cell r="C74" t="str">
            <v>G/L int.inst.FV P/L</v>
          </cell>
          <cell r="I74">
            <v>-160363007</v>
          </cell>
          <cell r="P74">
            <v>-159846842</v>
          </cell>
        </row>
        <row r="75">
          <cell r="A75" t="str">
            <v>ISSUB4650</v>
          </cell>
          <cell r="B75" t="str">
            <v>       ISSUB4650</v>
          </cell>
          <cell r="C75" t="str">
            <v>Exch. diff.revaluati</v>
          </cell>
          <cell r="I75">
            <v>-983446693.48000002</v>
          </cell>
          <cell r="P75">
            <v>-1200841276.3900001</v>
          </cell>
        </row>
        <row r="76">
          <cell r="A76" t="str">
            <v>4650</v>
          </cell>
          <cell r="B76" t="str">
            <v>                  4650</v>
          </cell>
          <cell r="C76" t="str">
            <v>Gain on exchange dif</v>
          </cell>
          <cell r="I76">
            <v>-983446696.48000002</v>
          </cell>
          <cell r="P76">
            <v>-1200841276.3900001</v>
          </cell>
        </row>
        <row r="77">
          <cell r="A77" t="str">
            <v>5691</v>
          </cell>
          <cell r="B77" t="str">
            <v>                  5691</v>
          </cell>
          <cell r="C77" t="str">
            <v>Intern P/L exch diff</v>
          </cell>
          <cell r="I77">
            <v>3</v>
          </cell>
          <cell r="P77">
            <v>0</v>
          </cell>
        </row>
        <row r="78">
          <cell r="A78" t="str">
            <v>IS5890</v>
          </cell>
          <cell r="B78" t="str">
            <v>     IS5890</v>
          </cell>
          <cell r="C78" t="str">
            <v>P/L of associates</v>
          </cell>
          <cell r="I78">
            <v>-143178349</v>
          </cell>
          <cell r="P78">
            <v>-143178350</v>
          </cell>
        </row>
        <row r="79">
          <cell r="A79" t="str">
            <v>5890</v>
          </cell>
          <cell r="B79" t="str">
            <v>                5890</v>
          </cell>
          <cell r="C79" t="str">
            <v>Share of P/L in asso</v>
          </cell>
          <cell r="I79">
            <v>-143178349</v>
          </cell>
          <cell r="P79">
            <v>-143178350</v>
          </cell>
        </row>
        <row r="80">
          <cell r="A80" t="str">
            <v>IS4660</v>
          </cell>
          <cell r="B80" t="str">
            <v>     IS4660</v>
          </cell>
          <cell r="C80" t="str">
            <v>Oth.operating income</v>
          </cell>
          <cell r="I80">
            <v>-12710253450.93</v>
          </cell>
          <cell r="P80">
            <v>-8050879137.3699999</v>
          </cell>
        </row>
        <row r="81">
          <cell r="A81" t="str">
            <v>4660</v>
          </cell>
          <cell r="B81" t="str">
            <v>                4660</v>
          </cell>
          <cell r="C81" t="str">
            <v>Gains on disposals</v>
          </cell>
          <cell r="I81">
            <v>-36870357</v>
          </cell>
          <cell r="P81">
            <v>154634462</v>
          </cell>
        </row>
        <row r="82">
          <cell r="A82" t="str">
            <v>4676</v>
          </cell>
          <cell r="B82" t="str">
            <v>                4676</v>
          </cell>
          <cell r="C82" t="str">
            <v>Realised gain on IP</v>
          </cell>
          <cell r="I82">
            <v>-162707602</v>
          </cell>
          <cell r="P82">
            <v>-162707602</v>
          </cell>
        </row>
        <row r="83">
          <cell r="A83" t="str">
            <v>4100</v>
          </cell>
          <cell r="B83" t="str">
            <v>                4100</v>
          </cell>
          <cell r="C83" t="str">
            <v>Insurance premium</v>
          </cell>
          <cell r="I83">
            <v>-407655355</v>
          </cell>
          <cell r="P83">
            <v>-407655355</v>
          </cell>
        </row>
        <row r="84">
          <cell r="A84" t="str">
            <v>4191</v>
          </cell>
          <cell r="B84" t="str">
            <v>                4191</v>
          </cell>
          <cell r="C84" t="str">
            <v>Insur. premium conso</v>
          </cell>
          <cell r="I84">
            <v>0</v>
          </cell>
          <cell r="P84">
            <v>0</v>
          </cell>
        </row>
        <row r="85">
          <cell r="A85" t="str">
            <v>4670</v>
          </cell>
          <cell r="B85" t="str">
            <v>                4670</v>
          </cell>
          <cell r="C85" t="str">
            <v>Net inc.HFS int.asse</v>
          </cell>
          <cell r="I85">
            <v>7941009</v>
          </cell>
          <cell r="P85">
            <v>13379833</v>
          </cell>
        </row>
        <row r="86">
          <cell r="A86" t="str">
            <v>4671</v>
          </cell>
          <cell r="B86" t="str">
            <v>                4671</v>
          </cell>
          <cell r="C86" t="str">
            <v>Net inc.HFS legal en</v>
          </cell>
          <cell r="I86">
            <v>-76174409</v>
          </cell>
        </row>
        <row r="87">
          <cell r="A87" t="str">
            <v>4675</v>
          </cell>
          <cell r="B87" t="str">
            <v>                4675</v>
          </cell>
          <cell r="C87" t="str">
            <v>FV adjustment on IP</v>
          </cell>
          <cell r="I87">
            <v>-36443031</v>
          </cell>
          <cell r="P87">
            <v>-36443031</v>
          </cell>
        </row>
        <row r="88">
          <cell r="A88" t="str">
            <v>4677</v>
          </cell>
          <cell r="B88" t="str">
            <v>                4677</v>
          </cell>
          <cell r="C88" t="str">
            <v>Income operat.lease</v>
          </cell>
          <cell r="I88">
            <v>-1038806262</v>
          </cell>
          <cell r="P88">
            <v>-861200637</v>
          </cell>
        </row>
        <row r="89">
          <cell r="A89" t="str">
            <v>4680</v>
          </cell>
          <cell r="B89" t="str">
            <v>                4680</v>
          </cell>
          <cell r="C89" t="str">
            <v>Other operating inc.</v>
          </cell>
          <cell r="I89">
            <v>-299396449.01999998</v>
          </cell>
          <cell r="P89">
            <v>-49621178.020000003</v>
          </cell>
        </row>
        <row r="90">
          <cell r="A90" t="str">
            <v>4682</v>
          </cell>
          <cell r="B90" t="str">
            <v>                4682</v>
          </cell>
          <cell r="C90" t="str">
            <v>Op.inc.subs HFS</v>
          </cell>
          <cell r="I90">
            <v>-10616681767.91</v>
          </cell>
          <cell r="P90">
            <v>-6658124848.3500004</v>
          </cell>
        </row>
        <row r="91">
          <cell r="A91" t="str">
            <v>4690</v>
          </cell>
          <cell r="B91" t="str">
            <v>                4690</v>
          </cell>
          <cell r="C91" t="str">
            <v>Other operating net</v>
          </cell>
          <cell r="I91">
            <v>2</v>
          </cell>
          <cell r="P91">
            <v>2</v>
          </cell>
        </row>
        <row r="92">
          <cell r="A92" t="str">
            <v>4693</v>
          </cell>
          <cell r="B92" t="str">
            <v>                4693</v>
          </cell>
          <cell r="C92" t="str">
            <v>Other internal opera</v>
          </cell>
          <cell r="I92">
            <v>-43459229</v>
          </cell>
          <cell r="P92">
            <v>-43140783</v>
          </cell>
        </row>
        <row r="93">
          <cell r="A93" t="str">
            <v>IS5710</v>
          </cell>
          <cell r="B93" t="str">
            <v>     IS5710</v>
          </cell>
          <cell r="C93" t="str">
            <v>Salaries &amp; rel.exp.</v>
          </cell>
          <cell r="I93">
            <v>6208275397.7600002</v>
          </cell>
          <cell r="P93">
            <v>5813538244.6700001</v>
          </cell>
        </row>
        <row r="94">
          <cell r="A94" t="str">
            <v>5710</v>
          </cell>
          <cell r="B94" t="str">
            <v>                5710</v>
          </cell>
          <cell r="C94" t="str">
            <v>Salaries</v>
          </cell>
          <cell r="I94">
            <v>4909673160.9200001</v>
          </cell>
          <cell r="P94">
            <v>4684050585.6899996</v>
          </cell>
        </row>
        <row r="95">
          <cell r="A95" t="str">
            <v>5711</v>
          </cell>
          <cell r="B95" t="str">
            <v>                5711</v>
          </cell>
          <cell r="C95" t="str">
            <v>Salary related cost</v>
          </cell>
          <cell r="I95">
            <v>1156173465.8399999</v>
          </cell>
          <cell r="P95">
            <v>987058898.98000002</v>
          </cell>
        </row>
        <row r="96">
          <cell r="A96" t="str">
            <v>5715</v>
          </cell>
          <cell r="B96" t="str">
            <v>                5715</v>
          </cell>
          <cell r="C96" t="str">
            <v>Bonus payments</v>
          </cell>
          <cell r="I96">
            <v>142428771</v>
          </cell>
          <cell r="P96">
            <v>142428760</v>
          </cell>
        </row>
        <row r="97">
          <cell r="A97" t="str">
            <v>IS5720</v>
          </cell>
          <cell r="B97" t="str">
            <v>     IS5720</v>
          </cell>
          <cell r="C97" t="str">
            <v>Admin expenses</v>
          </cell>
          <cell r="I97">
            <v>11657880418.09</v>
          </cell>
          <cell r="P97">
            <v>8736770517.5799999</v>
          </cell>
        </row>
        <row r="98">
          <cell r="A98" t="str">
            <v>5720</v>
          </cell>
          <cell r="B98" t="str">
            <v>                5720</v>
          </cell>
          <cell r="C98" t="str">
            <v>Marketing cost</v>
          </cell>
          <cell r="I98">
            <v>285735016</v>
          </cell>
          <cell r="P98">
            <v>285735008</v>
          </cell>
        </row>
        <row r="99">
          <cell r="A99" t="str">
            <v>5725</v>
          </cell>
          <cell r="B99" t="str">
            <v>                5725</v>
          </cell>
          <cell r="C99" t="str">
            <v>IT cost</v>
          </cell>
          <cell r="I99">
            <v>1041546142</v>
          </cell>
          <cell r="P99">
            <v>1041546142</v>
          </cell>
        </row>
        <row r="100">
          <cell r="A100" t="str">
            <v>5740</v>
          </cell>
          <cell r="B100" t="str">
            <v>                5740</v>
          </cell>
          <cell r="C100" t="str">
            <v>Office cost</v>
          </cell>
          <cell r="I100">
            <v>296915862</v>
          </cell>
          <cell r="P100">
            <v>296183978</v>
          </cell>
        </row>
        <row r="101">
          <cell r="A101" t="str">
            <v>5745</v>
          </cell>
          <cell r="B101" t="str">
            <v>                5745</v>
          </cell>
          <cell r="C101" t="str">
            <v>Housing cost</v>
          </cell>
          <cell r="I101">
            <v>395614709</v>
          </cell>
          <cell r="P101">
            <v>397614706</v>
          </cell>
        </row>
        <row r="102">
          <cell r="A102" t="str">
            <v>5747</v>
          </cell>
          <cell r="B102" t="str">
            <v>                5747</v>
          </cell>
          <cell r="C102" t="str">
            <v>Op.exp.inv.prop.earn</v>
          </cell>
          <cell r="I102">
            <v>213921923</v>
          </cell>
          <cell r="P102">
            <v>221828454</v>
          </cell>
        </row>
        <row r="103">
          <cell r="A103" t="str">
            <v>5749</v>
          </cell>
          <cell r="B103" t="str">
            <v>                5749</v>
          </cell>
          <cell r="C103" t="str">
            <v>Depos.guarantee fund</v>
          </cell>
          <cell r="I103">
            <v>325598764</v>
          </cell>
          <cell r="P103">
            <v>12750</v>
          </cell>
        </row>
        <row r="104">
          <cell r="A104" t="str">
            <v>5750</v>
          </cell>
          <cell r="B104" t="str">
            <v>                5750</v>
          </cell>
          <cell r="C104" t="str">
            <v>Other admin cost</v>
          </cell>
          <cell r="I104">
            <v>218570061.77000001</v>
          </cell>
          <cell r="P104">
            <v>230566294.06999999</v>
          </cell>
        </row>
        <row r="105">
          <cell r="A105" t="str">
            <v>5755</v>
          </cell>
          <cell r="B105" t="str">
            <v>                5755</v>
          </cell>
          <cell r="C105" t="str">
            <v>Travel expenses</v>
          </cell>
          <cell r="I105">
            <v>30632311</v>
          </cell>
          <cell r="P105">
            <v>30632302</v>
          </cell>
        </row>
        <row r="106">
          <cell r="A106" t="str">
            <v>5712</v>
          </cell>
          <cell r="B106" t="str">
            <v>                5712</v>
          </cell>
          <cell r="C106" t="str">
            <v>Oth.staff rel.cost</v>
          </cell>
          <cell r="I106">
            <v>240667192</v>
          </cell>
          <cell r="P106">
            <v>264731864.15000001</v>
          </cell>
        </row>
        <row r="107">
          <cell r="A107" t="str">
            <v>5760</v>
          </cell>
          <cell r="B107" t="str">
            <v>                5760</v>
          </cell>
          <cell r="C107" t="str">
            <v>Professional service</v>
          </cell>
          <cell r="I107">
            <v>345465196.94999999</v>
          </cell>
          <cell r="P107">
            <v>341524246.14999998</v>
          </cell>
        </row>
        <row r="108">
          <cell r="A108" t="str">
            <v>5765</v>
          </cell>
          <cell r="B108" t="str">
            <v>                5765</v>
          </cell>
          <cell r="C108" t="str">
            <v>Other customer relat</v>
          </cell>
          <cell r="I108">
            <v>46098450</v>
          </cell>
          <cell r="P108">
            <v>46098445</v>
          </cell>
        </row>
        <row r="109">
          <cell r="A109" t="str">
            <v>5680</v>
          </cell>
          <cell r="B109" t="str">
            <v>                5680</v>
          </cell>
          <cell r="C109" t="str">
            <v>Other operating exp</v>
          </cell>
          <cell r="I109">
            <v>-11804756.65</v>
          </cell>
          <cell r="P109">
            <v>78041204.349999994</v>
          </cell>
        </row>
        <row r="110">
          <cell r="A110" t="str">
            <v>5682</v>
          </cell>
          <cell r="B110" t="str">
            <v>                5682</v>
          </cell>
          <cell r="C110" t="str">
            <v>Oth.op.exp.subs HFS</v>
          </cell>
          <cell r="I110">
            <v>8185460306.0200005</v>
          </cell>
          <cell r="P110">
            <v>5458795882.8599997</v>
          </cell>
        </row>
        <row r="111">
          <cell r="A111" t="str">
            <v>5790</v>
          </cell>
          <cell r="B111" t="str">
            <v>                5790</v>
          </cell>
          <cell r="C111" t="str">
            <v>Exp.paid to cons.co.</v>
          </cell>
          <cell r="I111">
            <v>2</v>
          </cell>
          <cell r="P111">
            <v>8</v>
          </cell>
        </row>
        <row r="112">
          <cell r="A112" t="str">
            <v>5793</v>
          </cell>
          <cell r="B112" t="str">
            <v>                5793</v>
          </cell>
          <cell r="C112" t="str">
            <v>Other internal op.ex</v>
          </cell>
          <cell r="I112">
            <v>43459239</v>
          </cell>
          <cell r="P112">
            <v>43459233</v>
          </cell>
        </row>
        <row r="113">
          <cell r="A113" t="str">
            <v>IS5780</v>
          </cell>
          <cell r="B113" t="str">
            <v>     IS5780</v>
          </cell>
          <cell r="C113" t="str">
            <v>Iternal charges</v>
          </cell>
          <cell r="I113">
            <v>26</v>
          </cell>
          <cell r="P113">
            <v>-12001516</v>
          </cell>
        </row>
        <row r="114">
          <cell r="A114" t="str">
            <v>5780</v>
          </cell>
          <cell r="B114" t="str">
            <v>                5780</v>
          </cell>
          <cell r="C114" t="str">
            <v>Internal ch. admin.</v>
          </cell>
          <cell r="I114">
            <v>11</v>
          </cell>
          <cell r="P114">
            <v>66274166</v>
          </cell>
        </row>
        <row r="115">
          <cell r="A115" t="str">
            <v>5781</v>
          </cell>
          <cell r="B115" t="str">
            <v>                5781</v>
          </cell>
          <cell r="C115" t="str">
            <v>Internal charges IT</v>
          </cell>
          <cell r="I115">
            <v>11</v>
          </cell>
          <cell r="P115">
            <v>-78275684</v>
          </cell>
        </row>
        <row r="116">
          <cell r="A116" t="str">
            <v>5794</v>
          </cell>
          <cell r="B116" t="str">
            <v>                5794</v>
          </cell>
          <cell r="C116" t="str">
            <v>Internal ch.cons.co.</v>
          </cell>
          <cell r="I116">
            <v>4</v>
          </cell>
          <cell r="P116">
            <v>2</v>
          </cell>
        </row>
        <row r="117">
          <cell r="A117" t="str">
            <v>IS5810</v>
          </cell>
          <cell r="B117" t="str">
            <v>     IS5810</v>
          </cell>
          <cell r="C117" t="str">
            <v>Deprec. &amp; amortis.</v>
          </cell>
          <cell r="I117">
            <v>585695680.99000001</v>
          </cell>
          <cell r="P117">
            <v>505889739.01999998</v>
          </cell>
        </row>
        <row r="118">
          <cell r="A118" t="str">
            <v>5810</v>
          </cell>
          <cell r="B118" t="str">
            <v>                5810</v>
          </cell>
          <cell r="C118" t="str">
            <v>Deprec. prop &amp; equip</v>
          </cell>
          <cell r="I118">
            <v>529881026.74000001</v>
          </cell>
          <cell r="P118">
            <v>448794485.79000002</v>
          </cell>
        </row>
        <row r="119">
          <cell r="A119" t="str">
            <v>5820</v>
          </cell>
          <cell r="B119" t="str">
            <v>                5820</v>
          </cell>
          <cell r="C119" t="str">
            <v>Depreciation int.ass</v>
          </cell>
          <cell r="I119">
            <v>55814654.25</v>
          </cell>
          <cell r="P119">
            <v>57095253.229999997</v>
          </cell>
        </row>
        <row r="120">
          <cell r="A120" t="str">
            <v>IS4670</v>
          </cell>
          <cell r="B120" t="str">
            <v>     IS4670</v>
          </cell>
          <cell r="C120" t="str">
            <v>Oth.operating expens</v>
          </cell>
          <cell r="I120">
            <v>3282284060.1100001</v>
          </cell>
          <cell r="P120">
            <v>616285226.11000001</v>
          </cell>
        </row>
        <row r="121">
          <cell r="A121" t="str">
            <v>5821</v>
          </cell>
          <cell r="B121" t="str">
            <v>                5821</v>
          </cell>
          <cell r="C121" t="str">
            <v>Insurance claims</v>
          </cell>
          <cell r="I121">
            <v>132446618</v>
          </cell>
          <cell r="P121">
            <v>132446618</v>
          </cell>
        </row>
        <row r="122">
          <cell r="A122" t="str">
            <v>5887</v>
          </cell>
          <cell r="B122" t="str">
            <v>                5887</v>
          </cell>
          <cell r="C122" t="str">
            <v>Ch.in compens.intrum</v>
          </cell>
          <cell r="I122">
            <v>3422400001</v>
          </cell>
        </row>
        <row r="123">
          <cell r="A123" t="str">
            <v>5875</v>
          </cell>
          <cell r="B123" t="str">
            <v>                5875</v>
          </cell>
          <cell r="C123" t="str">
            <v>P/L from non-curr.as</v>
          </cell>
          <cell r="I123">
            <v>-281804830</v>
          </cell>
          <cell r="P123">
            <v>566111669</v>
          </cell>
        </row>
        <row r="124">
          <cell r="A124" t="str">
            <v>E5799</v>
          </cell>
          <cell r="B124" t="str">
            <v>                E5799</v>
          </cell>
          <cell r="C124" t="str">
            <v>Elim.diff.admin exp.</v>
          </cell>
          <cell r="I124">
            <v>9242271.1099999994</v>
          </cell>
          <cell r="P124">
            <v>-82273060.890000001</v>
          </cell>
        </row>
        <row r="125">
          <cell r="A125" t="str">
            <v>IS5825</v>
          </cell>
          <cell r="B125" t="str">
            <v>     IS5825</v>
          </cell>
          <cell r="C125" t="str">
            <v>Impairment on loans</v>
          </cell>
          <cell r="I125">
            <v>4130764504</v>
          </cell>
          <cell r="P125">
            <v>28392443829</v>
          </cell>
        </row>
        <row r="126">
          <cell r="A126" t="str">
            <v>5825</v>
          </cell>
          <cell r="B126" t="str">
            <v>                5825</v>
          </cell>
          <cell r="C126" t="str">
            <v>Impairment on LAR</v>
          </cell>
          <cell r="I126">
            <v>4130764504</v>
          </cell>
          <cell r="P126">
            <v>28392443829</v>
          </cell>
        </row>
        <row r="127">
          <cell r="A127" t="str">
            <v>IS5827</v>
          </cell>
          <cell r="B127" t="str">
            <v>     IS5827</v>
          </cell>
          <cell r="C127" t="str">
            <v>Impairment oth asset</v>
          </cell>
          <cell r="I127">
            <v>123000001</v>
          </cell>
          <cell r="P127">
            <v>123000000</v>
          </cell>
        </row>
        <row r="128">
          <cell r="A128" t="str">
            <v>5850</v>
          </cell>
          <cell r="B128" t="str">
            <v>                5850</v>
          </cell>
          <cell r="C128" t="str">
            <v>Impairment on GW</v>
          </cell>
          <cell r="I128">
            <v>123000001</v>
          </cell>
          <cell r="P128">
            <v>123000000</v>
          </cell>
        </row>
        <row r="129">
          <cell r="A129" t="str">
            <v>IS5880</v>
          </cell>
          <cell r="B129" t="str">
            <v>     IS5880</v>
          </cell>
          <cell r="C129" t="str">
            <v>Income tax expense</v>
          </cell>
          <cell r="I129">
            <v>1501480218.25</v>
          </cell>
          <cell r="P129">
            <v>401744445.67000002</v>
          </cell>
        </row>
        <row r="130">
          <cell r="A130" t="str">
            <v>5880</v>
          </cell>
          <cell r="B130" t="str">
            <v>                5880</v>
          </cell>
          <cell r="C130" t="str">
            <v>Tax P/L</v>
          </cell>
          <cell r="I130">
            <v>1600959228.25</v>
          </cell>
          <cell r="P130">
            <v>457691660.67000002</v>
          </cell>
        </row>
        <row r="131">
          <cell r="A131" t="str">
            <v>5882</v>
          </cell>
          <cell r="B131" t="str">
            <v>                5882</v>
          </cell>
          <cell r="C131" t="str">
            <v>Deferred Tax P/L</v>
          </cell>
          <cell r="I131">
            <v>-99479010</v>
          </cell>
          <cell r="P131">
            <v>-55947215</v>
          </cell>
        </row>
        <row r="132">
          <cell r="A132" t="str">
            <v>IS5950</v>
          </cell>
          <cell r="B132" t="str">
            <v>     IS5950</v>
          </cell>
          <cell r="C132" t="str">
            <v>Minority interest</v>
          </cell>
          <cell r="I132">
            <v>78162493.719999999</v>
          </cell>
          <cell r="P132">
            <v>-193591898.97</v>
          </cell>
        </row>
        <row r="133">
          <cell r="A133" t="str">
            <v>5950</v>
          </cell>
          <cell r="B133" t="str">
            <v>                5950</v>
          </cell>
          <cell r="C133" t="str">
            <v>Minority interest PL</v>
          </cell>
          <cell r="I133">
            <v>78162493.719999999</v>
          </cell>
          <cell r="P133">
            <v>-193591898.97</v>
          </cell>
        </row>
        <row r="134">
          <cell r="A134" t="str">
            <v>ISPROF</v>
          </cell>
          <cell r="B134" t="str">
            <v>     ISPROF</v>
          </cell>
          <cell r="C134" t="str">
            <v>Profit for the year</v>
          </cell>
          <cell r="I134">
            <v>7858535899.7299995</v>
          </cell>
          <cell r="P134">
            <v>-19886387923.5</v>
          </cell>
        </row>
        <row r="135">
          <cell r="A135" t="str">
            <v>5999</v>
          </cell>
          <cell r="B135" t="str">
            <v>                5999</v>
          </cell>
          <cell r="C135" t="str">
            <v>Profit for the year</v>
          </cell>
          <cell r="I135">
            <v>7858535899.7299995</v>
          </cell>
          <cell r="P135">
            <v>-19886387923.5</v>
          </cell>
        </row>
        <row r="136">
          <cell r="A136" t="str">
            <v>IS6010</v>
          </cell>
          <cell r="B136" t="str">
            <v>     IS6010</v>
          </cell>
          <cell r="C136" t="str">
            <v>Common cost</v>
          </cell>
          <cell r="I136">
            <v>14</v>
          </cell>
          <cell r="P136">
            <v>2</v>
          </cell>
        </row>
        <row r="137">
          <cell r="A137" t="str">
            <v>6010</v>
          </cell>
          <cell r="B137" t="str">
            <v>                6010</v>
          </cell>
          <cell r="C137" t="str">
            <v>Common cost-admin</v>
          </cell>
          <cell r="I137">
            <v>6</v>
          </cell>
          <cell r="P137">
            <v>0</v>
          </cell>
        </row>
        <row r="138">
          <cell r="A138" t="str">
            <v>6019</v>
          </cell>
          <cell r="B138" t="str">
            <v>                6019</v>
          </cell>
          <cell r="C138" t="str">
            <v>Common cost-overhead</v>
          </cell>
          <cell r="I138">
            <v>8</v>
          </cell>
          <cell r="P138">
            <v>2</v>
          </cell>
        </row>
        <row r="139">
          <cell r="A139" t="str">
            <v>6019</v>
          </cell>
          <cell r="P139">
            <v>12970204580.030001</v>
          </cell>
        </row>
        <row r="140">
          <cell r="A140" t="str">
            <v>6019</v>
          </cell>
          <cell r="P140">
            <v>12970204580.030001</v>
          </cell>
        </row>
        <row r="141">
          <cell r="A141" t="str">
            <v>6019</v>
          </cell>
          <cell r="P141">
            <v>14</v>
          </cell>
        </row>
        <row r="142">
          <cell r="A142" t="str">
            <v>6019</v>
          </cell>
          <cell r="P142">
            <v>9</v>
          </cell>
        </row>
        <row r="143">
          <cell r="A143" t="str">
            <v>6019</v>
          </cell>
          <cell r="P143">
            <v>5</v>
          </cell>
        </row>
      </sheetData>
      <sheetData sheetId="15"/>
      <sheetData sheetId="16"/>
      <sheetData sheetId="17"/>
      <sheetData sheetId="18"/>
      <sheetData sheetId="19"/>
      <sheetData sheetId="20"/>
      <sheetData sheetId="21"/>
      <sheetData sheetId="22"/>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70"/>
  <sheetViews>
    <sheetView tabSelected="1" zoomScale="112" zoomScaleNormal="112" zoomScaleSheetLayoutView="100" zoomScalePageLayoutView="40" workbookViewId="0"/>
  </sheetViews>
  <sheetFormatPr defaultRowHeight="15"/>
  <cols>
    <col min="1" max="7" width="9.140625" style="245"/>
    <col min="8" max="8" width="19.140625" style="245" customWidth="1"/>
    <col min="9" max="12" width="9.140625" style="245"/>
    <col min="13" max="13" width="9.140625" style="245" customWidth="1"/>
    <col min="14" max="14" width="6.7109375" style="245" customWidth="1"/>
    <col min="15" max="16384" width="9.140625" style="245"/>
  </cols>
  <sheetData>
    <row r="1" spans="1:14">
      <c r="A1" s="251"/>
      <c r="B1" s="251"/>
      <c r="C1" s="251"/>
      <c r="D1" s="251"/>
      <c r="E1" s="251"/>
      <c r="F1" s="251"/>
      <c r="G1" s="251"/>
      <c r="H1" s="251"/>
      <c r="I1" s="251"/>
      <c r="J1" s="251"/>
      <c r="K1" s="251"/>
      <c r="L1" s="251"/>
      <c r="M1" s="251"/>
      <c r="N1" s="251"/>
    </row>
    <row r="2" spans="1:14">
      <c r="A2" s="251"/>
      <c r="B2" s="251"/>
      <c r="C2" s="251"/>
      <c r="D2" s="251"/>
      <c r="E2" s="251"/>
      <c r="F2" s="251"/>
      <c r="G2" s="251"/>
      <c r="H2" s="251"/>
      <c r="I2" s="251"/>
      <c r="J2" s="251"/>
      <c r="K2" s="251"/>
      <c r="L2" s="251"/>
      <c r="M2" s="251"/>
      <c r="N2" s="251"/>
    </row>
    <row r="3" spans="1:14">
      <c r="A3" s="251"/>
      <c r="B3" s="251"/>
      <c r="C3" s="251"/>
      <c r="D3" s="251"/>
      <c r="E3" s="251"/>
      <c r="F3" s="251"/>
      <c r="G3" s="251"/>
      <c r="H3" s="251"/>
      <c r="I3" s="251"/>
      <c r="J3" s="251"/>
      <c r="K3" s="251"/>
      <c r="L3" s="251"/>
      <c r="M3" s="251"/>
      <c r="N3" s="251"/>
    </row>
    <row r="4" spans="1:14">
      <c r="A4" s="251"/>
      <c r="B4" s="251"/>
      <c r="C4" s="251"/>
      <c r="D4" s="251"/>
      <c r="E4" s="251"/>
      <c r="F4" s="251"/>
      <c r="G4" s="251"/>
      <c r="H4" s="251"/>
      <c r="I4" s="251"/>
      <c r="J4" s="251"/>
      <c r="K4" s="251"/>
      <c r="L4" s="251"/>
      <c r="M4" s="251"/>
      <c r="N4" s="251"/>
    </row>
    <row r="5" spans="1:14">
      <c r="A5" s="251"/>
      <c r="B5" s="251"/>
      <c r="C5" s="251"/>
      <c r="D5" s="251"/>
      <c r="E5" s="251"/>
      <c r="F5" s="251"/>
      <c r="G5" s="251"/>
      <c r="H5" s="251"/>
      <c r="I5" s="251"/>
      <c r="J5" s="251"/>
      <c r="K5" s="251"/>
      <c r="L5" s="251"/>
      <c r="M5" s="251"/>
      <c r="N5" s="251"/>
    </row>
    <row r="6" spans="1:14">
      <c r="A6" s="251"/>
      <c r="B6" s="251"/>
      <c r="C6" s="251"/>
      <c r="D6" s="251"/>
      <c r="E6" s="251"/>
      <c r="F6" s="251"/>
      <c r="G6" s="251"/>
      <c r="H6" s="251"/>
      <c r="I6" s="251"/>
      <c r="J6" s="251"/>
      <c r="K6" s="251"/>
      <c r="L6" s="251"/>
      <c r="M6" s="251"/>
      <c r="N6" s="251"/>
    </row>
    <row r="7" spans="1:14">
      <c r="A7" s="251"/>
      <c r="B7" s="251"/>
      <c r="C7" s="251"/>
      <c r="D7" s="251"/>
      <c r="E7" s="251"/>
      <c r="F7" s="251"/>
      <c r="G7" s="251"/>
      <c r="H7" s="251"/>
      <c r="I7" s="251"/>
      <c r="J7" s="251"/>
      <c r="K7" s="251"/>
      <c r="L7" s="251"/>
      <c r="M7" s="251"/>
      <c r="N7" s="251"/>
    </row>
    <row r="8" spans="1:14">
      <c r="A8" s="251"/>
      <c r="B8" s="251"/>
      <c r="C8" s="251"/>
      <c r="D8" s="251"/>
      <c r="E8" s="251"/>
      <c r="F8" s="251"/>
      <c r="G8" s="251"/>
      <c r="H8" s="251"/>
      <c r="I8" s="251"/>
      <c r="J8" s="251"/>
      <c r="K8" s="251"/>
      <c r="L8" s="251"/>
      <c r="M8" s="251"/>
      <c r="N8" s="251"/>
    </row>
    <row r="9" spans="1:14">
      <c r="A9" s="251"/>
      <c r="B9" s="251"/>
      <c r="C9" s="251"/>
      <c r="D9" s="251"/>
      <c r="E9" s="251"/>
      <c r="F9" s="251"/>
      <c r="G9" s="251"/>
      <c r="H9" s="251"/>
      <c r="I9" s="251"/>
      <c r="J9" s="251"/>
      <c r="K9" s="251"/>
      <c r="L9" s="251"/>
      <c r="M9" s="251"/>
      <c r="N9" s="251"/>
    </row>
    <row r="10" spans="1:14">
      <c r="A10" s="251"/>
      <c r="B10" s="251"/>
      <c r="C10" s="251"/>
      <c r="D10" s="251"/>
      <c r="E10" s="251"/>
      <c r="F10" s="251"/>
      <c r="G10" s="251"/>
      <c r="H10" s="251"/>
      <c r="I10" s="251"/>
      <c r="J10" s="251"/>
      <c r="K10" s="251"/>
      <c r="L10" s="251"/>
      <c r="M10" s="251"/>
      <c r="N10" s="251"/>
    </row>
    <row r="11" spans="1:14">
      <c r="A11" s="251"/>
      <c r="B11" s="251"/>
      <c r="C11" s="251"/>
      <c r="D11" s="251"/>
      <c r="E11" s="251"/>
      <c r="F11" s="251"/>
      <c r="G11" s="251"/>
      <c r="H11" s="251"/>
      <c r="I11" s="251"/>
      <c r="J11" s="251"/>
      <c r="K11" s="251"/>
      <c r="L11" s="251"/>
      <c r="M11" s="251"/>
      <c r="N11" s="251"/>
    </row>
    <row r="12" spans="1:14">
      <c r="A12" s="251"/>
      <c r="B12" s="251"/>
      <c r="C12" s="251"/>
      <c r="D12" s="251"/>
      <c r="E12" s="251"/>
      <c r="F12" s="251"/>
      <c r="G12" s="251"/>
      <c r="H12" s="251"/>
      <c r="I12" s="251"/>
      <c r="J12" s="251"/>
      <c r="K12" s="251"/>
      <c r="L12" s="251"/>
      <c r="M12" s="251"/>
      <c r="N12" s="251"/>
    </row>
    <row r="13" spans="1:14">
      <c r="A13" s="251"/>
      <c r="B13" s="251"/>
      <c r="C13" s="251"/>
      <c r="D13" s="251"/>
      <c r="E13" s="251"/>
      <c r="F13" s="251"/>
      <c r="G13" s="251"/>
      <c r="H13" s="251"/>
      <c r="I13" s="251"/>
      <c r="J13" s="251"/>
      <c r="K13" s="251"/>
      <c r="L13" s="251"/>
      <c r="M13" s="251"/>
      <c r="N13" s="251"/>
    </row>
    <row r="14" spans="1:14">
      <c r="A14" s="251"/>
      <c r="B14" s="251"/>
      <c r="C14" s="251"/>
      <c r="D14" s="251"/>
      <c r="E14" s="251"/>
      <c r="F14" s="251"/>
      <c r="G14" s="251"/>
      <c r="H14" s="251"/>
      <c r="I14" s="251"/>
      <c r="J14" s="251"/>
      <c r="K14" s="251"/>
      <c r="L14" s="251"/>
      <c r="M14" s="251"/>
      <c r="N14" s="251"/>
    </row>
    <row r="15" spans="1:14">
      <c r="A15" s="251"/>
      <c r="B15" s="251"/>
      <c r="C15" s="251"/>
      <c r="D15" s="251"/>
      <c r="E15" s="251"/>
      <c r="F15" s="251"/>
      <c r="G15" s="251"/>
      <c r="H15" s="251"/>
      <c r="I15" s="251"/>
      <c r="J15" s="251"/>
      <c r="K15" s="251"/>
      <c r="L15" s="251"/>
      <c r="M15" s="251"/>
      <c r="N15" s="251"/>
    </row>
    <row r="16" spans="1:14">
      <c r="A16" s="251"/>
      <c r="B16" s="251"/>
      <c r="C16" s="251"/>
      <c r="D16" s="251"/>
      <c r="E16" s="251"/>
      <c r="F16" s="251"/>
      <c r="G16" s="251"/>
      <c r="H16" s="251"/>
      <c r="I16" s="251"/>
      <c r="J16" s="251"/>
      <c r="K16" s="251"/>
      <c r="L16" s="251"/>
      <c r="M16" s="251"/>
      <c r="N16" s="251"/>
    </row>
    <row r="17" spans="1:14">
      <c r="A17" s="251"/>
      <c r="B17" s="251"/>
      <c r="C17" s="251"/>
      <c r="D17" s="251"/>
      <c r="E17" s="251"/>
      <c r="F17" s="251"/>
      <c r="G17" s="251"/>
      <c r="H17" s="251"/>
      <c r="I17" s="251"/>
      <c r="J17" s="251"/>
      <c r="K17" s="251"/>
      <c r="L17" s="251"/>
      <c r="M17" s="251"/>
      <c r="N17" s="251"/>
    </row>
    <row r="18" spans="1:14">
      <c r="A18" s="251"/>
      <c r="B18" s="251"/>
      <c r="C18" s="251"/>
      <c r="D18" s="251"/>
      <c r="E18" s="251"/>
      <c r="F18" s="251"/>
      <c r="G18" s="251"/>
      <c r="H18" s="251"/>
      <c r="I18" s="251"/>
      <c r="J18" s="251"/>
      <c r="K18" s="251"/>
      <c r="L18" s="251"/>
      <c r="M18" s="251"/>
      <c r="N18" s="251"/>
    </row>
    <row r="19" spans="1:14">
      <c r="A19" s="251"/>
      <c r="B19" s="251"/>
      <c r="C19" s="251"/>
      <c r="D19" s="251"/>
      <c r="E19" s="251"/>
      <c r="F19" s="251"/>
      <c r="G19" s="251"/>
      <c r="H19" s="251"/>
      <c r="I19" s="251"/>
      <c r="J19" s="251"/>
      <c r="K19" s="251"/>
      <c r="L19" s="251"/>
      <c r="M19" s="251"/>
      <c r="N19" s="251"/>
    </row>
    <row r="20" spans="1:14">
      <c r="A20" s="251"/>
      <c r="B20" s="251"/>
      <c r="C20" s="251"/>
      <c r="D20" s="251"/>
      <c r="E20" s="251"/>
      <c r="F20" s="251"/>
      <c r="G20" s="251"/>
      <c r="H20" s="251"/>
      <c r="I20" s="251"/>
      <c r="J20" s="251"/>
      <c r="K20" s="251"/>
      <c r="L20" s="251"/>
      <c r="M20" s="251"/>
      <c r="N20" s="251"/>
    </row>
    <row r="21" spans="1:14">
      <c r="A21" s="251"/>
      <c r="B21" s="251"/>
      <c r="C21" s="251"/>
      <c r="D21" s="251"/>
      <c r="E21" s="251"/>
      <c r="F21" s="251"/>
      <c r="G21" s="251"/>
      <c r="H21" s="251"/>
      <c r="I21" s="251"/>
      <c r="J21" s="251"/>
      <c r="K21" s="251"/>
      <c r="L21" s="251"/>
      <c r="M21" s="251"/>
      <c r="N21" s="251"/>
    </row>
    <row r="22" spans="1:14">
      <c r="A22" s="251"/>
      <c r="B22" s="251"/>
      <c r="C22" s="251"/>
      <c r="D22" s="251"/>
      <c r="E22" s="251"/>
      <c r="F22" s="251"/>
      <c r="G22" s="251"/>
      <c r="H22" s="251"/>
      <c r="I22" s="251"/>
      <c r="J22" s="251"/>
      <c r="K22" s="251"/>
      <c r="L22" s="251"/>
      <c r="M22" s="251"/>
      <c r="N22" s="251"/>
    </row>
    <row r="23" spans="1:14">
      <c r="A23" s="251"/>
      <c r="B23" s="251"/>
      <c r="C23" s="251"/>
      <c r="D23" s="251"/>
      <c r="E23" s="251"/>
      <c r="F23" s="251"/>
      <c r="G23" s="251"/>
      <c r="H23" s="251"/>
      <c r="I23" s="251"/>
      <c r="J23" s="251"/>
      <c r="K23" s="251"/>
      <c r="L23" s="251"/>
      <c r="M23" s="251"/>
      <c r="N23" s="251"/>
    </row>
    <row r="24" spans="1:14">
      <c r="A24" s="251"/>
      <c r="B24" s="251"/>
      <c r="C24" s="251"/>
      <c r="D24" s="251"/>
      <c r="E24" s="251"/>
      <c r="F24" s="251"/>
      <c r="G24" s="251"/>
      <c r="H24" s="251"/>
      <c r="I24" s="251"/>
      <c r="J24" s="251"/>
      <c r="K24" s="251"/>
      <c r="L24" s="251"/>
      <c r="M24" s="251"/>
      <c r="N24" s="251"/>
    </row>
    <row r="25" spans="1:14">
      <c r="A25" s="251"/>
      <c r="B25" s="251"/>
      <c r="C25" s="251"/>
      <c r="D25" s="251"/>
      <c r="E25" s="251"/>
      <c r="F25" s="251"/>
      <c r="G25" s="251"/>
      <c r="H25" s="251"/>
      <c r="I25" s="251"/>
      <c r="J25" s="251"/>
      <c r="K25" s="251"/>
      <c r="L25" s="251"/>
      <c r="M25" s="251"/>
      <c r="N25" s="251"/>
    </row>
    <row r="26" spans="1:14">
      <c r="A26" s="251"/>
      <c r="B26" s="251"/>
      <c r="C26" s="251"/>
      <c r="D26" s="251"/>
      <c r="E26" s="251"/>
      <c r="F26" s="251"/>
      <c r="G26" s="251"/>
      <c r="H26" s="251"/>
      <c r="I26" s="251"/>
      <c r="J26" s="251"/>
      <c r="K26" s="251"/>
      <c r="L26" s="251"/>
      <c r="M26" s="251"/>
      <c r="N26" s="251"/>
    </row>
    <row r="27" spans="1:14">
      <c r="A27" s="251"/>
      <c r="B27" s="251"/>
      <c r="C27" s="251"/>
      <c r="D27" s="251"/>
      <c r="E27" s="251"/>
      <c r="F27" s="251"/>
      <c r="G27" s="251"/>
      <c r="H27" s="251"/>
      <c r="I27" s="251"/>
      <c r="J27" s="251"/>
      <c r="K27" s="251"/>
      <c r="L27" s="251"/>
      <c r="M27" s="251"/>
      <c r="N27" s="251"/>
    </row>
    <row r="28" spans="1:14">
      <c r="A28" s="251"/>
      <c r="B28" s="251"/>
      <c r="C28" s="251"/>
      <c r="D28" s="251"/>
      <c r="E28" s="251"/>
      <c r="F28" s="251"/>
      <c r="G28" s="251"/>
      <c r="H28" s="251"/>
      <c r="I28" s="251"/>
      <c r="J28" s="251"/>
      <c r="K28" s="251"/>
      <c r="L28" s="251"/>
      <c r="M28" s="251"/>
      <c r="N28" s="251"/>
    </row>
    <row r="29" spans="1:14">
      <c r="A29" s="251"/>
      <c r="B29" s="251"/>
      <c r="C29" s="251"/>
      <c r="D29" s="251"/>
      <c r="E29" s="251"/>
      <c r="F29" s="251"/>
      <c r="G29" s="251"/>
      <c r="H29" s="251"/>
      <c r="I29" s="251"/>
      <c r="J29" s="251"/>
      <c r="K29" s="251"/>
      <c r="L29" s="251"/>
      <c r="M29" s="251"/>
      <c r="N29" s="251"/>
    </row>
    <row r="30" spans="1:14">
      <c r="A30" s="251"/>
      <c r="B30" s="251"/>
      <c r="C30" s="251"/>
      <c r="D30" s="251"/>
      <c r="E30" s="251"/>
      <c r="F30" s="251"/>
      <c r="G30" s="251"/>
      <c r="H30" s="251"/>
      <c r="I30" s="251"/>
      <c r="J30" s="251"/>
      <c r="K30" s="251"/>
      <c r="L30" s="251"/>
      <c r="M30" s="251"/>
      <c r="N30" s="251"/>
    </row>
    <row r="31" spans="1:14">
      <c r="A31" s="251"/>
      <c r="B31" s="251"/>
      <c r="C31" s="251"/>
      <c r="D31" s="251"/>
      <c r="E31" s="251"/>
      <c r="F31" s="251"/>
      <c r="G31" s="251"/>
      <c r="H31" s="251"/>
      <c r="I31" s="251"/>
      <c r="J31" s="251"/>
      <c r="K31" s="251"/>
      <c r="L31" s="251"/>
      <c r="M31" s="251"/>
      <c r="N31" s="251"/>
    </row>
    <row r="32" spans="1:14">
      <c r="A32" s="251"/>
      <c r="B32" s="251"/>
      <c r="C32" s="251"/>
      <c r="D32" s="251"/>
      <c r="E32" s="251"/>
      <c r="F32" s="251"/>
      <c r="G32" s="251"/>
      <c r="H32" s="251"/>
      <c r="I32" s="251"/>
      <c r="J32" s="251"/>
      <c r="K32" s="251"/>
      <c r="L32" s="251"/>
      <c r="M32" s="251"/>
      <c r="N32" s="251"/>
    </row>
    <row r="33" spans="1:14">
      <c r="A33" s="251"/>
      <c r="B33" s="251"/>
      <c r="C33" s="251"/>
      <c r="D33" s="251"/>
      <c r="E33" s="251"/>
      <c r="F33" s="251"/>
      <c r="G33" s="251"/>
      <c r="H33" s="251"/>
      <c r="I33" s="251"/>
      <c r="J33" s="251"/>
      <c r="K33" s="251"/>
      <c r="L33" s="251"/>
      <c r="M33" s="251"/>
      <c r="N33" s="251"/>
    </row>
    <row r="34" spans="1:14">
      <c r="A34" s="251"/>
      <c r="B34" s="251"/>
      <c r="C34" s="251"/>
      <c r="D34" s="251"/>
      <c r="E34" s="251"/>
      <c r="F34" s="251"/>
      <c r="G34" s="251"/>
      <c r="H34" s="251"/>
      <c r="I34" s="251"/>
      <c r="J34" s="251"/>
      <c r="K34" s="251"/>
      <c r="L34" s="251"/>
      <c r="M34" s="251"/>
      <c r="N34" s="251"/>
    </row>
    <row r="35" spans="1:14">
      <c r="A35" s="251"/>
      <c r="B35" s="251"/>
      <c r="C35" s="251"/>
      <c r="D35" s="251"/>
      <c r="E35" s="251"/>
      <c r="F35" s="251"/>
      <c r="G35" s="251"/>
      <c r="H35" s="251"/>
      <c r="I35" s="251"/>
      <c r="J35" s="251"/>
      <c r="K35" s="251"/>
      <c r="L35" s="251"/>
      <c r="M35" s="251"/>
      <c r="N35" s="251"/>
    </row>
    <row r="36" spans="1:14">
      <c r="A36" s="251"/>
      <c r="B36" s="251"/>
      <c r="C36" s="251"/>
      <c r="D36" s="251"/>
      <c r="E36" s="251"/>
      <c r="F36" s="251"/>
      <c r="G36" s="251"/>
      <c r="H36" s="251"/>
      <c r="I36" s="251"/>
      <c r="J36" s="251"/>
      <c r="K36" s="251"/>
      <c r="L36" s="251"/>
      <c r="M36" s="251"/>
      <c r="N36" s="251"/>
    </row>
    <row r="37" spans="1:14">
      <c r="A37" s="251"/>
      <c r="B37" s="251"/>
      <c r="C37" s="251"/>
      <c r="D37" s="251"/>
      <c r="E37" s="251"/>
      <c r="F37" s="251"/>
      <c r="G37" s="251"/>
      <c r="H37" s="251"/>
      <c r="I37" s="251"/>
      <c r="J37" s="251"/>
      <c r="K37" s="251"/>
      <c r="L37" s="251"/>
      <c r="M37" s="251"/>
      <c r="N37" s="251"/>
    </row>
    <row r="38" spans="1:14">
      <c r="A38" s="251"/>
      <c r="B38" s="251"/>
      <c r="C38" s="251"/>
      <c r="D38" s="251"/>
      <c r="E38" s="251"/>
      <c r="F38" s="251"/>
      <c r="G38" s="251"/>
      <c r="H38" s="251"/>
      <c r="I38" s="251"/>
      <c r="J38" s="251"/>
      <c r="K38" s="251"/>
      <c r="L38" s="251"/>
      <c r="M38" s="251"/>
      <c r="N38" s="251"/>
    </row>
    <row r="39" spans="1:14">
      <c r="A39" s="251"/>
      <c r="B39" s="251"/>
      <c r="C39" s="251"/>
      <c r="D39" s="251"/>
      <c r="E39" s="251"/>
      <c r="F39" s="251"/>
      <c r="G39" s="251"/>
      <c r="H39" s="251"/>
      <c r="I39" s="251"/>
      <c r="J39" s="251"/>
      <c r="K39" s="251"/>
      <c r="L39" s="251"/>
      <c r="M39" s="251"/>
      <c r="N39" s="251"/>
    </row>
    <row r="40" spans="1:14">
      <c r="A40" s="251"/>
      <c r="B40" s="251"/>
      <c r="C40" s="251"/>
      <c r="D40" s="251"/>
      <c r="E40" s="251"/>
      <c r="F40" s="251"/>
      <c r="G40" s="251"/>
      <c r="H40" s="251"/>
      <c r="I40" s="251"/>
      <c r="J40" s="251"/>
      <c r="K40" s="251"/>
      <c r="L40" s="251"/>
      <c r="M40" s="251"/>
      <c r="N40" s="251"/>
    </row>
    <row r="41" spans="1:14">
      <c r="A41" s="251"/>
      <c r="B41" s="251"/>
      <c r="C41" s="251"/>
      <c r="D41" s="251"/>
      <c r="E41" s="251"/>
      <c r="F41" s="251"/>
      <c r="G41" s="251"/>
      <c r="H41" s="251"/>
      <c r="I41" s="251"/>
      <c r="J41" s="251"/>
      <c r="K41" s="251"/>
      <c r="L41" s="251"/>
      <c r="M41" s="251"/>
      <c r="N41" s="251"/>
    </row>
    <row r="42" spans="1:14">
      <c r="A42" s="251"/>
      <c r="B42" s="251"/>
      <c r="C42" s="251"/>
      <c r="D42" s="251"/>
      <c r="E42" s="251"/>
      <c r="F42" s="251"/>
      <c r="G42" s="251"/>
      <c r="H42" s="251"/>
      <c r="I42" s="251"/>
      <c r="J42" s="251"/>
      <c r="K42" s="251"/>
      <c r="L42" s="251"/>
      <c r="M42" s="251"/>
      <c r="N42" s="251"/>
    </row>
    <row r="43" spans="1:14">
      <c r="A43" s="251"/>
      <c r="B43" s="251"/>
      <c r="C43" s="251"/>
      <c r="D43" s="251"/>
      <c r="E43" s="251"/>
      <c r="F43" s="251"/>
      <c r="G43" s="251"/>
      <c r="H43" s="251"/>
      <c r="I43" s="251"/>
      <c r="J43" s="251"/>
      <c r="K43" s="251"/>
      <c r="L43" s="251"/>
      <c r="M43" s="251"/>
      <c r="N43" s="251"/>
    </row>
    <row r="44" spans="1:14">
      <c r="A44" s="251"/>
      <c r="B44" s="251"/>
      <c r="C44" s="251"/>
      <c r="D44" s="251"/>
      <c r="E44" s="251"/>
      <c r="F44" s="251"/>
      <c r="G44" s="251"/>
      <c r="H44" s="251"/>
      <c r="I44" s="251"/>
      <c r="J44" s="251"/>
      <c r="K44" s="251"/>
      <c r="L44" s="251"/>
      <c r="M44" s="251"/>
      <c r="N44" s="251"/>
    </row>
    <row r="45" spans="1:14">
      <c r="A45" s="251"/>
      <c r="B45" s="251"/>
      <c r="C45" s="251"/>
      <c r="D45" s="251"/>
      <c r="E45" s="251"/>
      <c r="F45" s="251"/>
      <c r="G45" s="251"/>
      <c r="H45" s="251"/>
      <c r="I45" s="251"/>
      <c r="J45" s="251"/>
      <c r="K45" s="251"/>
      <c r="L45" s="251"/>
      <c r="M45" s="251"/>
      <c r="N45" s="251"/>
    </row>
    <row r="46" spans="1:14">
      <c r="A46" s="251"/>
      <c r="B46" s="251"/>
      <c r="C46" s="251"/>
      <c r="D46" s="251"/>
      <c r="E46" s="251"/>
      <c r="F46" s="251"/>
      <c r="G46" s="251"/>
      <c r="H46" s="251"/>
      <c r="I46" s="251"/>
      <c r="J46" s="251"/>
      <c r="K46" s="251"/>
      <c r="L46" s="251"/>
      <c r="M46" s="251"/>
      <c r="N46" s="251"/>
    </row>
    <row r="47" spans="1:14">
      <c r="A47" s="251"/>
      <c r="B47" s="251"/>
      <c r="C47" s="251"/>
      <c r="D47" s="251"/>
      <c r="E47" s="251"/>
      <c r="F47" s="251"/>
      <c r="G47" s="251"/>
      <c r="H47" s="251"/>
      <c r="I47" s="251"/>
      <c r="J47" s="251"/>
      <c r="K47" s="251"/>
      <c r="L47" s="251"/>
      <c r="M47" s="251"/>
      <c r="N47" s="251"/>
    </row>
    <row r="48" spans="1:14">
      <c r="A48" s="251"/>
      <c r="B48" s="251"/>
      <c r="C48" s="251"/>
      <c r="D48" s="251"/>
      <c r="E48" s="251"/>
      <c r="F48" s="251"/>
      <c r="G48" s="251"/>
      <c r="H48" s="251"/>
      <c r="I48" s="251"/>
      <c r="J48" s="251"/>
      <c r="K48" s="251"/>
      <c r="L48" s="251"/>
      <c r="M48" s="251"/>
      <c r="N48" s="251"/>
    </row>
    <row r="49" spans="1:14">
      <c r="A49" s="251"/>
      <c r="B49" s="251"/>
      <c r="C49" s="251"/>
      <c r="D49" s="251"/>
      <c r="E49" s="251"/>
      <c r="F49" s="251"/>
      <c r="G49" s="251"/>
      <c r="H49" s="251"/>
      <c r="I49" s="251"/>
      <c r="J49" s="251"/>
      <c r="K49" s="251"/>
      <c r="L49" s="251"/>
      <c r="M49" s="251"/>
      <c r="N49" s="251"/>
    </row>
    <row r="50" spans="1:14">
      <c r="A50" s="251"/>
      <c r="B50" s="251"/>
      <c r="C50" s="251"/>
      <c r="D50" s="251"/>
      <c r="E50" s="251"/>
      <c r="F50" s="251"/>
      <c r="G50" s="251"/>
      <c r="H50" s="251"/>
      <c r="I50" s="251"/>
      <c r="J50" s="251"/>
      <c r="K50" s="251"/>
      <c r="L50" s="251"/>
      <c r="M50" s="251"/>
      <c r="N50" s="251"/>
    </row>
    <row r="51" spans="1:14">
      <c r="A51" s="251"/>
      <c r="B51" s="251"/>
      <c r="C51" s="251"/>
      <c r="D51" s="251"/>
      <c r="E51" s="251"/>
      <c r="F51" s="251"/>
      <c r="G51" s="251"/>
      <c r="H51" s="251"/>
      <c r="I51" s="251"/>
      <c r="J51" s="251"/>
      <c r="K51" s="251"/>
      <c r="L51" s="251"/>
      <c r="M51" s="251"/>
      <c r="N51" s="251"/>
    </row>
    <row r="52" spans="1:14">
      <c r="A52" s="251"/>
      <c r="B52" s="251"/>
      <c r="C52" s="251"/>
      <c r="D52" s="251"/>
      <c r="E52" s="251"/>
      <c r="F52" s="251"/>
      <c r="G52" s="251"/>
      <c r="H52" s="251"/>
      <c r="I52" s="251"/>
      <c r="J52" s="251"/>
      <c r="K52" s="251"/>
      <c r="L52" s="251"/>
      <c r="M52" s="251"/>
      <c r="N52" s="251"/>
    </row>
    <row r="53" spans="1:14" ht="89.25" customHeight="1">
      <c r="A53" s="251"/>
      <c r="B53" s="251"/>
      <c r="C53" s="251"/>
      <c r="D53" s="251"/>
      <c r="E53" s="251"/>
      <c r="F53" s="251"/>
      <c r="G53" s="251"/>
      <c r="H53" s="251"/>
      <c r="I53" s="251"/>
      <c r="J53" s="251"/>
      <c r="K53" s="251"/>
      <c r="L53" s="251"/>
      <c r="M53" s="251"/>
      <c r="N53" s="251"/>
    </row>
    <row r="54" spans="1:14">
      <c r="A54" s="251"/>
      <c r="B54" s="251"/>
      <c r="C54" s="251"/>
      <c r="D54" s="251"/>
      <c r="E54" s="251"/>
      <c r="F54" s="251"/>
      <c r="G54" s="251"/>
      <c r="H54" s="251"/>
      <c r="I54" s="251"/>
      <c r="J54" s="251"/>
      <c r="K54" s="251"/>
      <c r="L54" s="251"/>
      <c r="M54" s="251"/>
      <c r="N54" s="251"/>
    </row>
    <row r="55" spans="1:14">
      <c r="A55" s="251"/>
      <c r="B55" s="251"/>
      <c r="C55" s="251"/>
      <c r="D55" s="251"/>
      <c r="E55" s="251"/>
      <c r="F55" s="251"/>
      <c r="G55" s="251"/>
      <c r="H55" s="251"/>
      <c r="I55" s="251"/>
      <c r="J55" s="251"/>
      <c r="K55" s="251"/>
      <c r="L55" s="251"/>
      <c r="M55" s="251"/>
      <c r="N55" s="251"/>
    </row>
    <row r="56" spans="1:14">
      <c r="A56" s="251"/>
      <c r="B56" s="251"/>
      <c r="C56" s="251"/>
      <c r="D56" s="251"/>
      <c r="E56" s="251"/>
      <c r="F56" s="251"/>
      <c r="G56" s="251"/>
      <c r="H56" s="251"/>
      <c r="I56" s="251"/>
      <c r="J56" s="251"/>
      <c r="K56" s="251"/>
      <c r="L56" s="251"/>
      <c r="M56" s="251"/>
      <c r="N56" s="251"/>
    </row>
    <row r="57" spans="1:14">
      <c r="A57" s="251"/>
      <c r="B57" s="251"/>
      <c r="C57" s="251"/>
      <c r="D57" s="251"/>
      <c r="E57" s="251"/>
      <c r="F57" s="251"/>
      <c r="G57" s="251"/>
      <c r="H57" s="251"/>
      <c r="I57" s="251"/>
      <c r="J57" s="251"/>
      <c r="K57" s="251"/>
      <c r="L57" s="251"/>
      <c r="M57" s="251"/>
      <c r="N57" s="251"/>
    </row>
    <row r="58" spans="1:14">
      <c r="A58" s="251"/>
      <c r="B58" s="251"/>
      <c r="C58" s="251"/>
      <c r="D58" s="251"/>
      <c r="E58" s="251"/>
      <c r="F58" s="251"/>
      <c r="G58" s="251"/>
      <c r="H58" s="251"/>
      <c r="I58" s="251"/>
      <c r="J58" s="251"/>
      <c r="K58" s="251"/>
      <c r="L58" s="251"/>
      <c r="M58" s="251"/>
      <c r="N58" s="251"/>
    </row>
    <row r="59" spans="1:14">
      <c r="A59" s="251"/>
      <c r="B59" s="251"/>
      <c r="C59" s="251"/>
      <c r="D59" s="251"/>
      <c r="E59" s="251"/>
      <c r="F59" s="251"/>
      <c r="G59" s="251"/>
      <c r="H59" s="251"/>
      <c r="I59" s="251"/>
      <c r="J59" s="251"/>
      <c r="K59" s="251"/>
      <c r="L59" s="251"/>
      <c r="M59" s="251"/>
      <c r="N59" s="251"/>
    </row>
    <row r="60" spans="1:14">
      <c r="A60" s="251"/>
      <c r="B60" s="251"/>
      <c r="C60" s="251"/>
      <c r="D60" s="251"/>
      <c r="E60" s="251"/>
      <c r="F60" s="251"/>
      <c r="G60" s="251"/>
      <c r="H60" s="251"/>
      <c r="I60" s="251"/>
      <c r="J60" s="251"/>
      <c r="K60" s="251"/>
      <c r="L60" s="251"/>
      <c r="M60" s="251"/>
      <c r="N60" s="251"/>
    </row>
    <row r="61" spans="1:14">
      <c r="A61" s="251"/>
      <c r="B61" s="251"/>
      <c r="C61" s="251"/>
      <c r="D61" s="251"/>
      <c r="E61" s="251"/>
      <c r="F61" s="251"/>
      <c r="G61" s="251"/>
      <c r="H61" s="251"/>
      <c r="I61" s="251"/>
      <c r="J61" s="251"/>
      <c r="K61" s="251"/>
      <c r="L61" s="251"/>
      <c r="M61" s="251"/>
      <c r="N61" s="251"/>
    </row>
    <row r="62" spans="1:14">
      <c r="A62" s="251"/>
      <c r="B62" s="251"/>
      <c r="C62" s="251"/>
      <c r="D62" s="251"/>
      <c r="E62" s="251"/>
      <c r="F62" s="251"/>
      <c r="G62" s="251"/>
      <c r="H62" s="251"/>
      <c r="I62" s="251"/>
      <c r="J62" s="251"/>
      <c r="K62" s="251"/>
      <c r="L62" s="251"/>
      <c r="M62" s="251"/>
      <c r="N62" s="251"/>
    </row>
    <row r="63" spans="1:14">
      <c r="A63" s="251"/>
      <c r="B63" s="251"/>
      <c r="C63" s="251"/>
      <c r="D63" s="251"/>
      <c r="E63" s="251"/>
      <c r="F63" s="251"/>
      <c r="G63" s="251"/>
      <c r="H63" s="251"/>
      <c r="I63" s="251"/>
      <c r="J63" s="251"/>
      <c r="K63" s="251"/>
      <c r="L63" s="251"/>
      <c r="M63" s="251"/>
      <c r="N63" s="251"/>
    </row>
    <row r="64" spans="1:14">
      <c r="A64" s="251"/>
      <c r="B64" s="251"/>
      <c r="C64" s="251"/>
      <c r="D64" s="251"/>
      <c r="E64" s="251"/>
      <c r="F64" s="251"/>
      <c r="G64" s="251"/>
      <c r="H64" s="251"/>
      <c r="I64" s="251"/>
      <c r="J64" s="251"/>
      <c r="K64" s="251"/>
      <c r="L64" s="251"/>
      <c r="M64" s="251"/>
      <c r="N64" s="251"/>
    </row>
    <row r="65" spans="1:14">
      <c r="A65" s="251"/>
      <c r="B65" s="251"/>
      <c r="C65" s="251"/>
      <c r="D65" s="251"/>
      <c r="E65" s="251"/>
      <c r="F65" s="251"/>
      <c r="G65" s="251"/>
      <c r="H65" s="251"/>
      <c r="I65" s="251"/>
      <c r="J65" s="251"/>
      <c r="K65" s="251"/>
      <c r="L65" s="251"/>
      <c r="M65" s="251"/>
      <c r="N65" s="251"/>
    </row>
    <row r="66" spans="1:14">
      <c r="A66" s="251"/>
      <c r="B66" s="251"/>
      <c r="C66" s="251"/>
      <c r="D66" s="251"/>
      <c r="E66" s="251"/>
      <c r="F66" s="251"/>
      <c r="G66" s="251"/>
      <c r="H66" s="251"/>
      <c r="I66" s="251"/>
      <c r="J66" s="251"/>
      <c r="K66" s="251"/>
      <c r="L66" s="251"/>
      <c r="M66" s="251"/>
      <c r="N66" s="251"/>
    </row>
    <row r="67" spans="1:14">
      <c r="A67" s="251"/>
      <c r="B67" s="251"/>
      <c r="C67" s="251"/>
      <c r="D67" s="251"/>
      <c r="E67" s="251"/>
      <c r="F67" s="251"/>
      <c r="G67" s="251"/>
      <c r="H67" s="251"/>
      <c r="I67" s="251"/>
      <c r="J67" s="251"/>
      <c r="K67" s="251"/>
      <c r="L67" s="251"/>
      <c r="M67" s="251"/>
      <c r="N67" s="251"/>
    </row>
    <row r="68" spans="1:14">
      <c r="A68" s="251"/>
      <c r="B68" s="251"/>
      <c r="C68" s="251"/>
      <c r="D68" s="251"/>
      <c r="E68" s="251"/>
      <c r="F68" s="251"/>
      <c r="G68" s="251"/>
      <c r="H68" s="251"/>
      <c r="I68" s="251"/>
      <c r="J68" s="251"/>
      <c r="K68" s="251"/>
      <c r="L68" s="251"/>
      <c r="M68" s="251"/>
      <c r="N68" s="251"/>
    </row>
    <row r="69" spans="1:14" ht="9" customHeight="1">
      <c r="A69" s="251"/>
      <c r="B69" s="251"/>
      <c r="C69" s="251"/>
      <c r="D69" s="251"/>
      <c r="E69" s="251"/>
      <c r="F69" s="251"/>
      <c r="G69" s="251"/>
      <c r="H69" s="251"/>
      <c r="I69" s="251"/>
      <c r="J69" s="251"/>
      <c r="K69" s="251"/>
      <c r="L69" s="251"/>
      <c r="M69" s="251"/>
      <c r="N69" s="251"/>
    </row>
    <row r="70" spans="1:14">
      <c r="A70" s="251"/>
      <c r="B70" s="251"/>
      <c r="C70" s="251"/>
      <c r="D70" s="251"/>
      <c r="E70" s="251"/>
      <c r="F70" s="251"/>
      <c r="G70" s="251"/>
      <c r="H70" s="251"/>
      <c r="I70" s="251"/>
      <c r="J70" s="251"/>
      <c r="K70" s="251"/>
      <c r="L70" s="251"/>
      <c r="M70" s="251"/>
      <c r="N70" s="251"/>
    </row>
  </sheetData>
  <pageMargins left="0" right="0" top="0" bottom="0" header="0" footer="0"/>
  <pageSetup paperSize="9" scale="7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N45"/>
  <sheetViews>
    <sheetView zoomScaleNormal="100" workbookViewId="0"/>
  </sheetViews>
  <sheetFormatPr defaultRowHeight="14.25"/>
  <cols>
    <col min="1" max="1" width="42.28515625" style="269" customWidth="1"/>
    <col min="2" max="10" width="10" style="269" customWidth="1"/>
    <col min="11" max="13" width="9.28515625" style="269" customWidth="1"/>
    <col min="14" max="16384" width="9.140625" style="269"/>
  </cols>
  <sheetData>
    <row r="1" spans="1:14" ht="27.75" customHeight="1">
      <c r="A1" s="255" t="s">
        <v>344</v>
      </c>
      <c r="B1" s="256"/>
      <c r="C1" s="256"/>
      <c r="D1" s="256"/>
      <c r="E1" s="256"/>
      <c r="F1" s="256"/>
      <c r="G1" s="256"/>
      <c r="H1" s="256"/>
      <c r="I1" s="256"/>
      <c r="J1" s="256"/>
    </row>
    <row r="2" spans="1:14">
      <c r="A2" s="257" t="s">
        <v>325</v>
      </c>
      <c r="B2" s="317">
        <v>43738</v>
      </c>
      <c r="C2" s="317">
        <v>43646</v>
      </c>
      <c r="D2" s="317">
        <v>43555</v>
      </c>
      <c r="E2" s="317">
        <v>43465</v>
      </c>
      <c r="F2" s="317">
        <v>43373</v>
      </c>
      <c r="G2" s="317">
        <v>43281</v>
      </c>
      <c r="H2" s="317">
        <v>43190</v>
      </c>
      <c r="I2" s="317">
        <v>43100</v>
      </c>
      <c r="J2" s="317">
        <v>43008</v>
      </c>
    </row>
    <row r="3" spans="1:14">
      <c r="A3" s="259"/>
      <c r="B3" s="260"/>
      <c r="C3" s="260"/>
      <c r="D3" s="260"/>
      <c r="E3" s="260"/>
      <c r="F3" s="260"/>
      <c r="G3" s="260"/>
      <c r="H3" s="260"/>
      <c r="I3" s="260"/>
      <c r="J3" s="260"/>
    </row>
    <row r="4" spans="1:14">
      <c r="A4" s="261" t="s">
        <v>101</v>
      </c>
      <c r="B4" s="262"/>
      <c r="C4" s="262"/>
      <c r="D4" s="262"/>
      <c r="E4" s="262"/>
      <c r="F4" s="262"/>
      <c r="G4" s="262"/>
      <c r="H4" s="262"/>
      <c r="I4" s="262"/>
      <c r="J4" s="262"/>
    </row>
    <row r="5" spans="1:14">
      <c r="A5" s="263" t="s">
        <v>341</v>
      </c>
      <c r="B5" s="298">
        <v>121554</v>
      </c>
      <c r="C5" s="298">
        <v>107649</v>
      </c>
      <c r="D5" s="298">
        <v>94124</v>
      </c>
      <c r="E5" s="298">
        <v>83139</v>
      </c>
      <c r="F5" s="298">
        <v>99525</v>
      </c>
      <c r="G5" s="298">
        <v>112996</v>
      </c>
      <c r="H5" s="298">
        <v>97934.134622829995</v>
      </c>
      <c r="I5" s="298">
        <v>139819</v>
      </c>
      <c r="J5" s="298">
        <v>132316.36304301</v>
      </c>
    </row>
    <row r="6" spans="1:14">
      <c r="A6" s="263" t="s">
        <v>23</v>
      </c>
      <c r="B6" s="298">
        <v>31766</v>
      </c>
      <c r="C6" s="298">
        <v>69064</v>
      </c>
      <c r="D6" s="298">
        <v>84978</v>
      </c>
      <c r="E6" s="298">
        <v>56322</v>
      </c>
      <c r="F6" s="298">
        <v>123446</v>
      </c>
      <c r="G6" s="298">
        <v>113546</v>
      </c>
      <c r="H6" s="298">
        <v>94961.394257799999</v>
      </c>
      <c r="I6" s="298">
        <v>86609</v>
      </c>
      <c r="J6" s="298">
        <v>94242.115189110002</v>
      </c>
    </row>
    <row r="7" spans="1:14">
      <c r="A7" s="263" t="s">
        <v>24</v>
      </c>
      <c r="B7" s="298">
        <v>812481</v>
      </c>
      <c r="C7" s="298">
        <v>821731</v>
      </c>
      <c r="D7" s="298">
        <v>829246</v>
      </c>
      <c r="E7" s="298">
        <v>833826</v>
      </c>
      <c r="F7" s="298">
        <v>819965</v>
      </c>
      <c r="G7" s="298">
        <v>803694</v>
      </c>
      <c r="H7" s="298">
        <v>782255.05850118992</v>
      </c>
      <c r="I7" s="298">
        <v>765101</v>
      </c>
      <c r="J7" s="298">
        <v>750946.72469527007</v>
      </c>
      <c r="K7" s="273"/>
      <c r="L7" s="270"/>
      <c r="N7" s="273"/>
    </row>
    <row r="8" spans="1:14">
      <c r="A8" s="263" t="s">
        <v>290</v>
      </c>
      <c r="B8" s="298">
        <v>161781</v>
      </c>
      <c r="C8" s="298">
        <v>144161</v>
      </c>
      <c r="D8" s="298">
        <v>128103</v>
      </c>
      <c r="E8" s="298">
        <v>114557</v>
      </c>
      <c r="F8" s="298">
        <v>109374</v>
      </c>
      <c r="G8" s="298">
        <v>95265</v>
      </c>
      <c r="H8" s="298">
        <v>106414.58064322999</v>
      </c>
      <c r="I8" s="298">
        <v>109450</v>
      </c>
      <c r="J8" s="298">
        <v>121040.51680312</v>
      </c>
      <c r="N8" s="270"/>
    </row>
    <row r="9" spans="1:14">
      <c r="A9" s="263" t="s">
        <v>109</v>
      </c>
      <c r="B9" s="298">
        <v>7121</v>
      </c>
      <c r="C9" s="298">
        <v>7120</v>
      </c>
      <c r="D9" s="298">
        <v>7101</v>
      </c>
      <c r="E9" s="298">
        <v>7092</v>
      </c>
      <c r="F9" s="298">
        <v>7044</v>
      </c>
      <c r="G9" s="298">
        <v>7027</v>
      </c>
      <c r="H9" s="298">
        <v>6749.1661290000002</v>
      </c>
      <c r="I9" s="298">
        <v>6613</v>
      </c>
      <c r="J9" s="298">
        <v>6903.2430539999996</v>
      </c>
      <c r="L9" s="322"/>
    </row>
    <row r="10" spans="1:14">
      <c r="A10" s="263" t="s">
        <v>19</v>
      </c>
      <c r="B10" s="298">
        <v>848</v>
      </c>
      <c r="C10" s="298">
        <v>818</v>
      </c>
      <c r="D10" s="298">
        <v>807</v>
      </c>
      <c r="E10" s="298">
        <v>818</v>
      </c>
      <c r="F10" s="298">
        <v>862</v>
      </c>
      <c r="G10" s="298">
        <v>743</v>
      </c>
      <c r="H10" s="298">
        <v>742.59568766999996</v>
      </c>
      <c r="I10" s="298">
        <v>760</v>
      </c>
      <c r="J10" s="298">
        <v>842.08031051</v>
      </c>
      <c r="N10" s="312"/>
    </row>
    <row r="11" spans="1:14">
      <c r="A11" s="263" t="s">
        <v>17</v>
      </c>
      <c r="B11" s="298">
        <v>8088</v>
      </c>
      <c r="C11" s="298">
        <v>7580</v>
      </c>
      <c r="D11" s="298">
        <v>7081</v>
      </c>
      <c r="E11" s="298">
        <v>6397</v>
      </c>
      <c r="F11" s="298">
        <v>14039</v>
      </c>
      <c r="G11" s="298">
        <v>13858</v>
      </c>
      <c r="H11" s="298">
        <v>13497.721181180001</v>
      </c>
      <c r="I11" s="298">
        <v>13848</v>
      </c>
      <c r="J11" s="298">
        <v>12755.203399399999</v>
      </c>
    </row>
    <row r="12" spans="1:14">
      <c r="A12" s="263" t="s">
        <v>108</v>
      </c>
      <c r="B12" s="298">
        <v>1</v>
      </c>
      <c r="C12" s="298">
        <v>26</v>
      </c>
      <c r="D12" s="298">
        <v>15</v>
      </c>
      <c r="E12" s="298">
        <v>90</v>
      </c>
      <c r="F12" s="298">
        <v>623</v>
      </c>
      <c r="G12" s="298">
        <v>603</v>
      </c>
      <c r="H12" s="298">
        <v>610.88222122000002</v>
      </c>
      <c r="I12" s="298">
        <v>450</v>
      </c>
      <c r="J12" s="298">
        <v>285.53742745</v>
      </c>
    </row>
    <row r="13" spans="1:14">
      <c r="A13" s="263" t="s">
        <v>435</v>
      </c>
      <c r="B13" s="298">
        <v>52164</v>
      </c>
      <c r="C13" s="298">
        <v>55109</v>
      </c>
      <c r="D13" s="298">
        <v>51321</v>
      </c>
      <c r="E13" s="298">
        <v>48584</v>
      </c>
      <c r="F13" s="298">
        <v>8351</v>
      </c>
      <c r="G13" s="298">
        <v>8295</v>
      </c>
      <c r="H13" s="298">
        <v>8496</v>
      </c>
      <c r="I13" s="298">
        <v>8138</v>
      </c>
      <c r="J13" s="298">
        <v>7352.322897</v>
      </c>
    </row>
    <row r="14" spans="1:14" s="275" customFormat="1" ht="15">
      <c r="A14" s="263" t="s">
        <v>18</v>
      </c>
      <c r="B14" s="299">
        <v>17351</v>
      </c>
      <c r="C14" s="299">
        <v>20161</v>
      </c>
      <c r="D14" s="299">
        <v>19919</v>
      </c>
      <c r="E14" s="299">
        <v>13502</v>
      </c>
      <c r="F14" s="299">
        <v>36300</v>
      </c>
      <c r="G14" s="299">
        <v>18817</v>
      </c>
      <c r="H14" s="299">
        <v>20106.697119640001</v>
      </c>
      <c r="I14" s="299">
        <v>16966</v>
      </c>
      <c r="J14" s="299">
        <v>18168.604034429998</v>
      </c>
      <c r="K14" s="269"/>
      <c r="L14" s="269"/>
      <c r="M14" s="269"/>
    </row>
    <row r="15" spans="1:14">
      <c r="A15" s="261" t="s">
        <v>15</v>
      </c>
      <c r="B15" s="300">
        <v>1213155</v>
      </c>
      <c r="C15" s="300">
        <v>1233419</v>
      </c>
      <c r="D15" s="300">
        <v>1222695</v>
      </c>
      <c r="E15" s="300">
        <v>1164327</v>
      </c>
      <c r="F15" s="300">
        <v>1219529</v>
      </c>
      <c r="G15" s="300">
        <v>1174844</v>
      </c>
      <c r="H15" s="300">
        <v>1131769</v>
      </c>
      <c r="I15" s="300">
        <v>1147754</v>
      </c>
      <c r="J15" s="300">
        <v>1144852.7108533001</v>
      </c>
    </row>
    <row r="16" spans="1:14" ht="1.5" customHeight="1">
      <c r="B16" s="294"/>
      <c r="C16" s="294"/>
      <c r="D16" s="294"/>
      <c r="E16" s="294"/>
      <c r="F16" s="294"/>
      <c r="G16" s="294"/>
      <c r="H16" s="294"/>
      <c r="I16" s="294"/>
      <c r="J16" s="294"/>
    </row>
    <row r="17" spans="1:10">
      <c r="A17" s="278"/>
      <c r="B17" s="287"/>
      <c r="C17" s="287"/>
      <c r="D17" s="287"/>
      <c r="E17" s="287"/>
      <c r="F17" s="287"/>
      <c r="G17" s="287"/>
      <c r="H17" s="287"/>
      <c r="I17" s="287"/>
      <c r="J17" s="287"/>
    </row>
    <row r="18" spans="1:10">
      <c r="A18" s="261" t="s">
        <v>383</v>
      </c>
      <c r="B18" s="287"/>
      <c r="C18" s="287"/>
      <c r="D18" s="287"/>
      <c r="E18" s="287"/>
      <c r="F18" s="287"/>
      <c r="G18" s="287"/>
      <c r="H18" s="287"/>
      <c r="I18" s="287"/>
      <c r="J18" s="287"/>
    </row>
    <row r="19" spans="1:10">
      <c r="A19" s="263" t="s">
        <v>342</v>
      </c>
      <c r="B19" s="298">
        <v>8292</v>
      </c>
      <c r="C19" s="298">
        <v>8703</v>
      </c>
      <c r="D19" s="298">
        <v>9183</v>
      </c>
      <c r="E19" s="298">
        <v>9204</v>
      </c>
      <c r="F19" s="298">
        <v>15370</v>
      </c>
      <c r="G19" s="298">
        <v>6336</v>
      </c>
      <c r="H19" s="298">
        <v>7880</v>
      </c>
      <c r="I19" s="298">
        <v>7370</v>
      </c>
      <c r="J19" s="298">
        <v>7097.0478180600003</v>
      </c>
    </row>
    <row r="20" spans="1:10">
      <c r="A20" s="263" t="s">
        <v>14</v>
      </c>
      <c r="B20" s="298">
        <v>508254</v>
      </c>
      <c r="C20" s="298">
        <v>504897</v>
      </c>
      <c r="D20" s="298">
        <v>490474</v>
      </c>
      <c r="E20" s="298">
        <v>466067</v>
      </c>
      <c r="F20" s="298">
        <v>484569</v>
      </c>
      <c r="G20" s="298">
        <v>476182</v>
      </c>
      <c r="H20" s="298">
        <v>453058.75998078997</v>
      </c>
      <c r="I20" s="298">
        <v>462161</v>
      </c>
      <c r="J20" s="298">
        <v>445980.69834690995</v>
      </c>
    </row>
    <row r="21" spans="1:10">
      <c r="A21" s="263" t="s">
        <v>321</v>
      </c>
      <c r="B21" s="298">
        <v>2295</v>
      </c>
      <c r="C21" s="298">
        <v>2065</v>
      </c>
      <c r="D21" s="298">
        <v>2286</v>
      </c>
      <c r="E21" s="298">
        <v>2320</v>
      </c>
      <c r="F21" s="298">
        <v>3381</v>
      </c>
      <c r="G21" s="298">
        <v>3895</v>
      </c>
      <c r="H21" s="298">
        <v>3129.7228237300001</v>
      </c>
      <c r="I21" s="298">
        <v>3601</v>
      </c>
      <c r="J21" s="298">
        <v>3550.5786475700002</v>
      </c>
    </row>
    <row r="22" spans="1:10">
      <c r="A22" s="263" t="s">
        <v>110</v>
      </c>
      <c r="B22" s="298">
        <v>3766</v>
      </c>
      <c r="C22" s="298">
        <v>4441</v>
      </c>
      <c r="D22" s="298">
        <v>4822</v>
      </c>
      <c r="E22" s="298">
        <v>5119</v>
      </c>
      <c r="F22" s="298">
        <v>6376</v>
      </c>
      <c r="G22" s="298">
        <v>6503</v>
      </c>
      <c r="H22" s="298">
        <v>6884.7731750299999</v>
      </c>
      <c r="I22" s="298">
        <v>6828</v>
      </c>
      <c r="J22" s="298">
        <v>9302.7848867900011</v>
      </c>
    </row>
    <row r="23" spans="1:10" s="245" customFormat="1" ht="15">
      <c r="A23" s="263" t="s">
        <v>434</v>
      </c>
      <c r="B23" s="298">
        <v>29677</v>
      </c>
      <c r="C23" s="298">
        <v>32242</v>
      </c>
      <c r="D23" s="298">
        <v>29498</v>
      </c>
      <c r="E23" s="298">
        <v>26337</v>
      </c>
      <c r="F23" s="298"/>
      <c r="G23" s="298"/>
      <c r="H23" s="298"/>
      <c r="I23" s="298"/>
      <c r="J23" s="298"/>
    </row>
    <row r="24" spans="1:10">
      <c r="A24" s="263" t="s">
        <v>20</v>
      </c>
      <c r="B24" s="298">
        <v>40210</v>
      </c>
      <c r="C24" s="298">
        <v>38122</v>
      </c>
      <c r="D24" s="298">
        <v>41018</v>
      </c>
      <c r="E24" s="298">
        <v>30107</v>
      </c>
      <c r="F24" s="298">
        <v>84176</v>
      </c>
      <c r="G24" s="298">
        <v>63524</v>
      </c>
      <c r="H24" s="298">
        <v>55714.567937019994</v>
      </c>
      <c r="I24" s="298">
        <v>57062</v>
      </c>
      <c r="J24" s="298">
        <v>56812.9849435</v>
      </c>
    </row>
    <row r="25" spans="1:10">
      <c r="A25" s="263" t="s">
        <v>11</v>
      </c>
      <c r="B25" s="298">
        <v>409563</v>
      </c>
      <c r="C25" s="298">
        <v>436897</v>
      </c>
      <c r="D25" s="298">
        <v>445077</v>
      </c>
      <c r="E25" s="298">
        <v>417782</v>
      </c>
      <c r="F25" s="298">
        <v>425601</v>
      </c>
      <c r="G25" s="298">
        <v>410773</v>
      </c>
      <c r="H25" s="298">
        <v>400854.53557583003</v>
      </c>
      <c r="I25" s="298">
        <v>384998</v>
      </c>
      <c r="J25" s="298">
        <v>400399.80363538</v>
      </c>
    </row>
    <row r="26" spans="1:10">
      <c r="A26" s="263" t="s">
        <v>371</v>
      </c>
      <c r="B26" s="299">
        <v>15042</v>
      </c>
      <c r="C26" s="299">
        <v>10763</v>
      </c>
      <c r="D26" s="299">
        <v>7283</v>
      </c>
      <c r="E26" s="299">
        <v>6532</v>
      </c>
      <c r="F26" s="299">
        <v>0</v>
      </c>
      <c r="G26" s="299">
        <v>0</v>
      </c>
      <c r="H26" s="299">
        <v>0</v>
      </c>
      <c r="I26" s="299">
        <v>0</v>
      </c>
      <c r="J26" s="299">
        <v>0</v>
      </c>
    </row>
    <row r="27" spans="1:10">
      <c r="A27" s="261" t="s">
        <v>384</v>
      </c>
      <c r="B27" s="300">
        <v>1017099</v>
      </c>
      <c r="C27" s="300">
        <v>1038130</v>
      </c>
      <c r="D27" s="300">
        <v>1029641</v>
      </c>
      <c r="E27" s="300">
        <v>963468</v>
      </c>
      <c r="F27" s="300">
        <v>1019473</v>
      </c>
      <c r="G27" s="300">
        <v>967213</v>
      </c>
      <c r="H27" s="300">
        <v>927524</v>
      </c>
      <c r="I27" s="300">
        <v>922020</v>
      </c>
      <c r="J27" s="300">
        <v>923143.89827820985</v>
      </c>
    </row>
    <row r="28" spans="1:10">
      <c r="A28" s="277"/>
      <c r="B28" s="287"/>
      <c r="C28" s="287"/>
      <c r="D28" s="287"/>
      <c r="E28" s="287"/>
      <c r="F28" s="287"/>
      <c r="G28" s="287"/>
      <c r="H28" s="287"/>
      <c r="I28" s="287"/>
      <c r="J28" s="287"/>
    </row>
    <row r="29" spans="1:10">
      <c r="A29" s="261" t="s">
        <v>21</v>
      </c>
      <c r="B29" s="287"/>
      <c r="C29" s="287"/>
      <c r="D29" s="287"/>
      <c r="E29" s="287"/>
      <c r="F29" s="287"/>
      <c r="G29" s="287"/>
      <c r="H29" s="287"/>
      <c r="I29" s="287"/>
      <c r="J29" s="287"/>
    </row>
    <row r="30" spans="1:10">
      <c r="A30" s="263" t="s">
        <v>367</v>
      </c>
      <c r="B30" s="298">
        <v>59000</v>
      </c>
      <c r="C30" s="298">
        <v>59007</v>
      </c>
      <c r="D30" s="298">
        <v>59008</v>
      </c>
      <c r="E30" s="298">
        <v>59010</v>
      </c>
      <c r="F30" s="298">
        <v>59014</v>
      </c>
      <c r="G30" s="298">
        <v>59017</v>
      </c>
      <c r="H30" s="298">
        <v>58722.224698999999</v>
      </c>
      <c r="I30" s="298">
        <v>75861</v>
      </c>
      <c r="J30" s="298">
        <v>75860.794699000005</v>
      </c>
    </row>
    <row r="31" spans="1:10">
      <c r="A31" s="263" t="s">
        <v>368</v>
      </c>
      <c r="B31" s="298">
        <v>10919</v>
      </c>
      <c r="C31" s="298">
        <v>14098</v>
      </c>
      <c r="D31" s="298">
        <v>15439</v>
      </c>
      <c r="E31" s="298">
        <v>14822</v>
      </c>
      <c r="F31" s="298">
        <v>15648</v>
      </c>
      <c r="G31" s="298">
        <v>14436</v>
      </c>
      <c r="H31" s="298">
        <v>14880</v>
      </c>
      <c r="I31" s="298">
        <v>16774</v>
      </c>
      <c r="J31" s="298">
        <v>15001</v>
      </c>
    </row>
    <row r="32" spans="1:10">
      <c r="A32" s="263" t="s">
        <v>369</v>
      </c>
      <c r="B32" s="299">
        <v>126007</v>
      </c>
      <c r="C32" s="299">
        <v>122054</v>
      </c>
      <c r="D32" s="299">
        <v>118477</v>
      </c>
      <c r="E32" s="299">
        <v>126897</v>
      </c>
      <c r="F32" s="299">
        <v>124655</v>
      </c>
      <c r="G32" s="299">
        <v>133437</v>
      </c>
      <c r="H32" s="299">
        <v>130515</v>
      </c>
      <c r="I32" s="299">
        <v>132971</v>
      </c>
      <c r="J32" s="299">
        <v>130673</v>
      </c>
    </row>
    <row r="33" spans="1:10">
      <c r="A33" s="261" t="s">
        <v>385</v>
      </c>
      <c r="B33" s="287">
        <v>195926</v>
      </c>
      <c r="C33" s="287">
        <v>195159</v>
      </c>
      <c r="D33" s="287">
        <v>192924</v>
      </c>
      <c r="E33" s="287">
        <v>200729</v>
      </c>
      <c r="F33" s="287">
        <v>199317</v>
      </c>
      <c r="G33" s="287">
        <v>206890</v>
      </c>
      <c r="H33" s="287">
        <v>204117.22469900001</v>
      </c>
      <c r="I33" s="287">
        <v>225606</v>
      </c>
      <c r="J33" s="287">
        <v>221534.79469900002</v>
      </c>
    </row>
    <row r="34" spans="1:10">
      <c r="A34" s="263" t="s">
        <v>334</v>
      </c>
      <c r="B34" s="293">
        <v>130</v>
      </c>
      <c r="C34" s="293">
        <v>130</v>
      </c>
      <c r="D34" s="293">
        <v>130</v>
      </c>
      <c r="E34" s="293">
        <v>130</v>
      </c>
      <c r="F34" s="293">
        <v>739</v>
      </c>
      <c r="G34" s="293">
        <v>741</v>
      </c>
      <c r="H34" s="293">
        <v>127.83899848999999</v>
      </c>
      <c r="I34" s="293">
        <v>128</v>
      </c>
      <c r="J34" s="293">
        <v>174.21487483999999</v>
      </c>
    </row>
    <row r="35" spans="1:10">
      <c r="A35" s="261" t="s">
        <v>53</v>
      </c>
      <c r="B35" s="294">
        <v>196056</v>
      </c>
      <c r="C35" s="294">
        <v>195289</v>
      </c>
      <c r="D35" s="294">
        <v>193054</v>
      </c>
      <c r="E35" s="294">
        <v>200859</v>
      </c>
      <c r="F35" s="294">
        <v>200056</v>
      </c>
      <c r="G35" s="294">
        <v>207631</v>
      </c>
      <c r="H35" s="294">
        <v>204245.06369749003</v>
      </c>
      <c r="I35" s="294">
        <v>225734</v>
      </c>
      <c r="J35" s="294">
        <v>221709.00957384001</v>
      </c>
    </row>
    <row r="36" spans="1:10">
      <c r="A36" s="261" t="s">
        <v>16</v>
      </c>
      <c r="B36" s="294">
        <v>1213155</v>
      </c>
      <c r="C36" s="294">
        <v>1233419</v>
      </c>
      <c r="D36" s="294">
        <v>1222695</v>
      </c>
      <c r="E36" s="294">
        <v>1164327</v>
      </c>
      <c r="F36" s="294">
        <v>1219529</v>
      </c>
      <c r="G36" s="294">
        <v>1174844</v>
      </c>
      <c r="H36" s="294">
        <v>1131769</v>
      </c>
      <c r="I36" s="294">
        <v>1147754</v>
      </c>
      <c r="J36" s="294">
        <v>1144852.9078520499</v>
      </c>
    </row>
    <row r="37" spans="1:10" ht="1.5" customHeight="1">
      <c r="B37" s="276"/>
      <c r="C37" s="276"/>
      <c r="D37" s="276"/>
      <c r="E37" s="276"/>
      <c r="F37" s="276"/>
      <c r="G37" s="276"/>
      <c r="H37" s="276"/>
      <c r="I37" s="276"/>
      <c r="J37" s="276"/>
    </row>
    <row r="38" spans="1:10">
      <c r="B38" s="262"/>
      <c r="C38" s="262"/>
      <c r="D38" s="262"/>
      <c r="E38" s="262"/>
      <c r="F38" s="262"/>
      <c r="G38" s="262"/>
      <c r="H38" s="262"/>
      <c r="I38" s="262"/>
      <c r="J38" s="262"/>
    </row>
    <row r="39" spans="1:10">
      <c r="B39" s="262"/>
      <c r="C39" s="262"/>
      <c r="D39" s="262"/>
      <c r="E39" s="262"/>
      <c r="F39" s="262"/>
      <c r="G39" s="262"/>
      <c r="H39" s="262"/>
      <c r="I39" s="262"/>
      <c r="J39" s="262"/>
    </row>
    <row r="40" spans="1:10">
      <c r="B40" s="320"/>
      <c r="C40" s="320"/>
      <c r="D40" s="320"/>
      <c r="E40" s="320"/>
      <c r="F40" s="320"/>
      <c r="G40" s="320"/>
      <c r="H40" s="320"/>
      <c r="I40" s="320"/>
      <c r="J40" s="320"/>
    </row>
    <row r="41" spans="1:10">
      <c r="B41" s="262"/>
      <c r="C41" s="262"/>
      <c r="D41" s="262"/>
      <c r="E41" s="262"/>
      <c r="F41" s="262"/>
      <c r="G41" s="262"/>
      <c r="H41" s="262"/>
      <c r="I41" s="262"/>
      <c r="J41" s="262"/>
    </row>
    <row r="42" spans="1:10">
      <c r="B42" s="262"/>
      <c r="C42" s="262"/>
      <c r="D42" s="262"/>
      <c r="E42" s="262"/>
      <c r="F42" s="262"/>
      <c r="G42" s="262"/>
      <c r="H42" s="262"/>
      <c r="I42" s="262"/>
      <c r="J42" s="262"/>
    </row>
    <row r="43" spans="1:10">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sheetData>
  <pageMargins left="0.70866141732283472" right="0.70866141732283472" top="0.74803149606299213" bottom="0.74803149606299213" header="0.31496062992125984" footer="0.31496062992125984"/>
  <pageSetup paperSize="9" scale="94" firstPageNumber="13" orientation="landscape" useFirstPageNumber="1" r:id="rId1"/>
  <headerFooter>
    <oddFooter>&amp;L&amp;8______________________________________________________
&amp;"-,Italic"Arion Bank Factbook 30.09.2019&amp;C&amp;8&amp;P&amp;R&amp;"-,Italic"&amp;8______________________________________________________
All amounts are in ISK millions</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S43"/>
  <sheetViews>
    <sheetView zoomScaleNormal="100" workbookViewId="0"/>
  </sheetViews>
  <sheetFormatPr defaultRowHeight="14.25"/>
  <cols>
    <col min="1" max="1" width="47.5703125" style="269" customWidth="1"/>
    <col min="2" max="10" width="9" style="269" customWidth="1"/>
    <col min="11" max="11" width="40.28515625" style="269" customWidth="1"/>
    <col min="12" max="16384" width="9.140625" style="269"/>
  </cols>
  <sheetData>
    <row r="1" spans="1:19" ht="27.75" customHeight="1">
      <c r="A1" s="255" t="s">
        <v>349</v>
      </c>
      <c r="B1" s="256"/>
      <c r="C1" s="256"/>
      <c r="D1" s="256"/>
      <c r="E1" s="256"/>
      <c r="F1" s="256"/>
      <c r="G1" s="256"/>
      <c r="H1" s="256"/>
      <c r="I1" s="256"/>
      <c r="J1" s="256"/>
    </row>
    <row r="2" spans="1:19">
      <c r="A2" s="257" t="s">
        <v>325</v>
      </c>
      <c r="B2" s="258" t="s">
        <v>280</v>
      </c>
      <c r="C2" s="258" t="s">
        <v>279</v>
      </c>
      <c r="D2" s="258" t="s">
        <v>278</v>
      </c>
      <c r="E2" s="258" t="s">
        <v>277</v>
      </c>
      <c r="F2" s="258" t="s">
        <v>276</v>
      </c>
      <c r="G2" s="258" t="s">
        <v>275</v>
      </c>
      <c r="H2" s="258" t="s">
        <v>274</v>
      </c>
      <c r="I2" s="258" t="s">
        <v>273</v>
      </c>
      <c r="J2" s="258" t="s">
        <v>272</v>
      </c>
    </row>
    <row r="3" spans="1:19">
      <c r="A3" s="259"/>
      <c r="B3" s="260"/>
      <c r="C3" s="260"/>
      <c r="D3" s="260"/>
      <c r="E3" s="260"/>
      <c r="F3" s="260"/>
      <c r="G3" s="260"/>
      <c r="H3" s="260"/>
      <c r="I3" s="260"/>
      <c r="J3" s="260"/>
    </row>
    <row r="4" spans="1:19">
      <c r="A4" s="261" t="s">
        <v>83</v>
      </c>
      <c r="B4" s="262"/>
      <c r="C4" s="262"/>
      <c r="D4" s="262"/>
      <c r="E4" s="262"/>
      <c r="F4" s="262"/>
      <c r="G4" s="262"/>
      <c r="H4" s="262"/>
      <c r="I4" s="262"/>
      <c r="J4" s="262"/>
    </row>
    <row r="5" spans="1:19">
      <c r="A5" s="263" t="s">
        <v>289</v>
      </c>
      <c r="B5" s="287">
        <v>1062</v>
      </c>
      <c r="C5" s="287">
        <v>1061</v>
      </c>
      <c r="D5" s="287">
        <v>969</v>
      </c>
      <c r="E5" s="287">
        <v>989</v>
      </c>
      <c r="F5" s="287">
        <v>1269</v>
      </c>
      <c r="G5" s="287">
        <v>1120</v>
      </c>
      <c r="H5" s="287">
        <v>1246</v>
      </c>
      <c r="I5" s="287">
        <v>1358</v>
      </c>
      <c r="J5" s="287">
        <v>1620</v>
      </c>
    </row>
    <row r="6" spans="1:19">
      <c r="A6" s="263" t="s">
        <v>350</v>
      </c>
      <c r="B6" s="287">
        <v>12389</v>
      </c>
      <c r="C6" s="287">
        <v>15075</v>
      </c>
      <c r="D6" s="287">
        <v>13428</v>
      </c>
      <c r="E6" s="287">
        <v>15153</v>
      </c>
      <c r="F6" s="287">
        <v>13549</v>
      </c>
      <c r="G6" s="287">
        <v>12572</v>
      </c>
      <c r="H6" s="287">
        <v>12513</v>
      </c>
      <c r="I6" s="287">
        <v>11796</v>
      </c>
      <c r="J6" s="287">
        <v>11098</v>
      </c>
    </row>
    <row r="7" spans="1:19">
      <c r="A7" s="263" t="s">
        <v>12</v>
      </c>
      <c r="B7" s="287">
        <v>384</v>
      </c>
      <c r="C7" s="287">
        <v>271</v>
      </c>
      <c r="D7" s="287">
        <v>237</v>
      </c>
      <c r="E7" s="287">
        <v>152</v>
      </c>
      <c r="F7" s="287">
        <v>48</v>
      </c>
      <c r="G7" s="287">
        <v>199</v>
      </c>
      <c r="H7" s="287">
        <v>233</v>
      </c>
      <c r="I7" s="287">
        <v>340</v>
      </c>
      <c r="J7" s="287">
        <v>427</v>
      </c>
    </row>
    <row r="8" spans="1:19">
      <c r="A8" s="263" t="s">
        <v>13</v>
      </c>
      <c r="B8" s="293">
        <v>19</v>
      </c>
      <c r="C8" s="293">
        <v>56</v>
      </c>
      <c r="D8" s="293">
        <v>50</v>
      </c>
      <c r="E8" s="293">
        <v>56</v>
      </c>
      <c r="F8" s="293">
        <v>67</v>
      </c>
      <c r="G8" s="293">
        <v>99</v>
      </c>
      <c r="H8" s="293">
        <v>52</v>
      </c>
      <c r="I8" s="293">
        <v>50</v>
      </c>
      <c r="J8" s="293">
        <v>55</v>
      </c>
    </row>
    <row r="9" spans="1:19">
      <c r="A9" s="261" t="s">
        <v>83</v>
      </c>
      <c r="B9" s="294">
        <v>13854</v>
      </c>
      <c r="C9" s="294">
        <v>16463</v>
      </c>
      <c r="D9" s="294">
        <v>14684</v>
      </c>
      <c r="E9" s="294">
        <v>16350</v>
      </c>
      <c r="F9" s="294">
        <v>14933</v>
      </c>
      <c r="G9" s="294">
        <v>13990</v>
      </c>
      <c r="H9" s="294">
        <v>14044</v>
      </c>
      <c r="I9" s="294">
        <v>13544</v>
      </c>
      <c r="J9" s="294">
        <v>13200</v>
      </c>
      <c r="K9" s="273"/>
      <c r="L9" s="273"/>
      <c r="M9" s="273"/>
      <c r="N9" s="273"/>
      <c r="O9" s="273"/>
      <c r="P9" s="273"/>
      <c r="Q9" s="273"/>
      <c r="R9" s="273"/>
      <c r="S9" s="273"/>
    </row>
    <row r="10" spans="1:19">
      <c r="A10" s="278"/>
      <c r="B10" s="287"/>
      <c r="C10" s="287"/>
      <c r="D10" s="287"/>
      <c r="E10" s="287"/>
      <c r="F10" s="287"/>
      <c r="G10" s="287"/>
      <c r="H10" s="287"/>
      <c r="I10" s="287"/>
      <c r="J10" s="287"/>
    </row>
    <row r="11" spans="1:19">
      <c r="A11" s="261" t="s">
        <v>84</v>
      </c>
      <c r="B11" s="287"/>
      <c r="C11" s="287"/>
      <c r="D11" s="287"/>
      <c r="E11" s="287"/>
      <c r="F11" s="287"/>
      <c r="G11" s="287"/>
      <c r="H11" s="287"/>
      <c r="I11" s="287"/>
      <c r="J11" s="287"/>
    </row>
    <row r="12" spans="1:19">
      <c r="A12" s="263" t="s">
        <v>14</v>
      </c>
      <c r="B12" s="287">
        <v>-2642</v>
      </c>
      <c r="C12" s="287">
        <v>-3608</v>
      </c>
      <c r="D12" s="287">
        <v>-3252</v>
      </c>
      <c r="E12" s="287">
        <v>-3597</v>
      </c>
      <c r="F12" s="287">
        <v>-3426</v>
      </c>
      <c r="G12" s="287">
        <v>-3114</v>
      </c>
      <c r="H12" s="287">
        <v>-3199</v>
      </c>
      <c r="I12" s="287">
        <v>-2924</v>
      </c>
      <c r="J12" s="287">
        <v>-2772</v>
      </c>
    </row>
    <row r="13" spans="1:19">
      <c r="A13" s="263" t="s">
        <v>11</v>
      </c>
      <c r="B13" s="287">
        <v>-3645</v>
      </c>
      <c r="C13" s="287">
        <v>-4945</v>
      </c>
      <c r="D13" s="287">
        <v>-3927</v>
      </c>
      <c r="E13" s="287">
        <v>-4741</v>
      </c>
      <c r="F13" s="287">
        <v>-4240</v>
      </c>
      <c r="G13" s="287">
        <v>-3556</v>
      </c>
      <c r="H13" s="287">
        <v>-3987</v>
      </c>
      <c r="I13" s="287">
        <v>-3537</v>
      </c>
      <c r="J13" s="287">
        <v>-3379</v>
      </c>
    </row>
    <row r="14" spans="1:19">
      <c r="A14" s="263" t="s">
        <v>25</v>
      </c>
      <c r="B14" s="287">
        <v>-161</v>
      </c>
      <c r="C14" s="287">
        <v>-59</v>
      </c>
      <c r="D14" s="287">
        <v>-47</v>
      </c>
      <c r="E14" s="287">
        <v>-19</v>
      </c>
      <c r="F14" s="287">
        <v>0</v>
      </c>
      <c r="G14" s="287">
        <v>0</v>
      </c>
      <c r="H14" s="287">
        <v>0</v>
      </c>
      <c r="I14" s="287">
        <v>0</v>
      </c>
      <c r="J14" s="287">
        <v>0</v>
      </c>
    </row>
    <row r="15" spans="1:19">
      <c r="A15" s="263" t="s">
        <v>13</v>
      </c>
      <c r="B15" s="293">
        <v>-24</v>
      </c>
      <c r="C15" s="293">
        <v>-43</v>
      </c>
      <c r="D15" s="293">
        <v>-24</v>
      </c>
      <c r="E15" s="293">
        <v>-22</v>
      </c>
      <c r="F15" s="293">
        <v>-58</v>
      </c>
      <c r="G15" s="293">
        <v>-7</v>
      </c>
      <c r="H15" s="293">
        <v>-31</v>
      </c>
      <c r="I15" s="293">
        <v>-20</v>
      </c>
      <c r="J15" s="293">
        <v>-15</v>
      </c>
    </row>
    <row r="16" spans="1:19">
      <c r="A16" s="261" t="s">
        <v>84</v>
      </c>
      <c r="B16" s="294">
        <v>-6472</v>
      </c>
      <c r="C16" s="294">
        <v>-8655</v>
      </c>
      <c r="D16" s="294">
        <v>-7250</v>
      </c>
      <c r="E16" s="294">
        <v>-8379</v>
      </c>
      <c r="F16" s="294">
        <v>-7724</v>
      </c>
      <c r="G16" s="294">
        <v>-6677</v>
      </c>
      <c r="H16" s="294">
        <v>-7217</v>
      </c>
      <c r="I16" s="294">
        <v>-6481</v>
      </c>
      <c r="J16" s="294">
        <v>-6166</v>
      </c>
      <c r="K16" s="273"/>
      <c r="L16" s="273"/>
      <c r="M16" s="273"/>
      <c r="N16" s="273"/>
      <c r="O16" s="273"/>
      <c r="P16" s="273"/>
      <c r="Q16" s="273"/>
      <c r="R16" s="273"/>
      <c r="S16" s="273"/>
    </row>
    <row r="17" spans="1:10">
      <c r="A17" s="265"/>
      <c r="B17" s="304"/>
      <c r="C17" s="304"/>
      <c r="D17" s="304"/>
      <c r="E17" s="304"/>
      <c r="F17" s="304"/>
      <c r="G17" s="305"/>
      <c r="H17" s="305"/>
      <c r="I17" s="305"/>
      <c r="J17" s="305"/>
    </row>
    <row r="18" spans="1:10">
      <c r="A18" s="261" t="s">
        <v>0</v>
      </c>
      <c r="B18" s="293">
        <v>7382</v>
      </c>
      <c r="C18" s="293">
        <v>7808</v>
      </c>
      <c r="D18" s="293">
        <v>7434</v>
      </c>
      <c r="E18" s="293">
        <v>7971</v>
      </c>
      <c r="F18" s="293">
        <v>7209</v>
      </c>
      <c r="G18" s="293">
        <v>7313</v>
      </c>
      <c r="H18" s="293">
        <v>6827</v>
      </c>
      <c r="I18" s="293">
        <v>7063</v>
      </c>
      <c r="J18" s="293">
        <v>7034</v>
      </c>
    </row>
    <row r="19" spans="1:10" ht="1.5" customHeight="1">
      <c r="A19" s="261"/>
      <c r="B19" s="294"/>
      <c r="C19" s="294"/>
      <c r="D19" s="294"/>
      <c r="E19" s="294"/>
      <c r="F19" s="294"/>
      <c r="G19" s="294"/>
      <c r="H19" s="294"/>
      <c r="I19" s="294"/>
      <c r="J19" s="294"/>
    </row>
    <row r="20" spans="1:10">
      <c r="A20" s="278"/>
      <c r="B20" s="287"/>
      <c r="C20" s="287"/>
      <c r="D20" s="287"/>
      <c r="E20" s="287"/>
      <c r="F20" s="287"/>
      <c r="G20" s="265"/>
      <c r="H20" s="265"/>
      <c r="I20" s="265"/>
      <c r="J20" s="265"/>
    </row>
    <row r="21" spans="1:10">
      <c r="A21" s="261" t="s">
        <v>319</v>
      </c>
      <c r="B21" s="292"/>
      <c r="C21" s="292"/>
      <c r="D21" s="292"/>
      <c r="E21" s="292"/>
      <c r="F21" s="292"/>
      <c r="G21" s="265"/>
      <c r="H21" s="265"/>
      <c r="I21" s="265"/>
      <c r="J21" s="265"/>
    </row>
    <row r="22" spans="1:10">
      <c r="A22" s="263" t="s">
        <v>341</v>
      </c>
      <c r="B22" s="287">
        <v>121554</v>
      </c>
      <c r="C22" s="287">
        <v>107649</v>
      </c>
      <c r="D22" s="287">
        <v>94124</v>
      </c>
      <c r="E22" s="287">
        <v>83138.529680859996</v>
      </c>
      <c r="F22" s="287">
        <v>99524.666059659998</v>
      </c>
      <c r="G22" s="287">
        <v>112995.81038928</v>
      </c>
      <c r="H22" s="287">
        <v>97934.134622829995</v>
      </c>
      <c r="I22" s="287">
        <v>139818.59320752</v>
      </c>
      <c r="J22" s="287">
        <v>132316.36304301</v>
      </c>
    </row>
    <row r="23" spans="1:10">
      <c r="A23" s="263" t="s">
        <v>350</v>
      </c>
      <c r="B23" s="287">
        <v>844247</v>
      </c>
      <c r="C23" s="287">
        <v>890795</v>
      </c>
      <c r="D23" s="287">
        <v>914224</v>
      </c>
      <c r="E23" s="287">
        <v>890148.48465408001</v>
      </c>
      <c r="F23" s="287">
        <v>943411.13329243998</v>
      </c>
      <c r="G23" s="287">
        <v>917240.09741342999</v>
      </c>
      <c r="H23" s="287">
        <v>877216.45275898988</v>
      </c>
      <c r="I23" s="287">
        <v>851709.52870322997</v>
      </c>
      <c r="J23" s="287">
        <v>845188.83988438011</v>
      </c>
    </row>
    <row r="24" spans="1:10">
      <c r="A24" s="263" t="s">
        <v>12</v>
      </c>
      <c r="B24" s="293">
        <v>132707.53982907001</v>
      </c>
      <c r="C24" s="293">
        <v>114583.00744233</v>
      </c>
      <c r="D24" s="293">
        <v>97343.488096429995</v>
      </c>
      <c r="E24" s="293">
        <v>87701.492964859994</v>
      </c>
      <c r="F24" s="293">
        <v>79856.31201496</v>
      </c>
      <c r="G24" s="293">
        <v>64248.998601439998</v>
      </c>
      <c r="H24" s="293">
        <v>71497.828932060002</v>
      </c>
      <c r="I24" s="293">
        <v>65402.391224420004</v>
      </c>
      <c r="J24" s="293">
        <v>75888.794932710007</v>
      </c>
    </row>
    <row r="25" spans="1:10">
      <c r="A25" s="261" t="s">
        <v>319</v>
      </c>
      <c r="B25" s="294">
        <v>1098508.53982907</v>
      </c>
      <c r="C25" s="294">
        <v>1113027.00744233</v>
      </c>
      <c r="D25" s="294">
        <v>1105691.48809643</v>
      </c>
      <c r="E25" s="294">
        <v>1060988.5072997999</v>
      </c>
      <c r="F25" s="294">
        <v>1122792.1113670601</v>
      </c>
      <c r="G25" s="294">
        <v>1094484.90640415</v>
      </c>
      <c r="H25" s="294">
        <v>1046648.4163138799</v>
      </c>
      <c r="I25" s="294">
        <v>1056930.5131351699</v>
      </c>
      <c r="J25" s="294">
        <v>1053393.9978601001</v>
      </c>
    </row>
    <row r="26" spans="1:10">
      <c r="A26" s="278"/>
      <c r="B26" s="287"/>
      <c r="C26" s="292"/>
      <c r="D26" s="292"/>
      <c r="E26" s="292"/>
      <c r="F26" s="292"/>
      <c r="G26" s="265"/>
      <c r="H26" s="265"/>
      <c r="I26" s="265"/>
      <c r="J26" s="265"/>
    </row>
    <row r="27" spans="1:10">
      <c r="A27" s="261" t="s">
        <v>91</v>
      </c>
      <c r="B27" s="287"/>
      <c r="C27" s="292"/>
      <c r="D27" s="292"/>
      <c r="E27" s="292"/>
      <c r="F27" s="292"/>
      <c r="G27" s="265"/>
      <c r="H27" s="265"/>
      <c r="I27" s="265"/>
      <c r="J27" s="265"/>
    </row>
    <row r="28" spans="1:10">
      <c r="A28" s="263" t="s">
        <v>342</v>
      </c>
      <c r="B28" s="287">
        <v>8292</v>
      </c>
      <c r="C28" s="287">
        <v>8703</v>
      </c>
      <c r="D28" s="287">
        <v>9183</v>
      </c>
      <c r="E28" s="287">
        <v>9203.9093548099991</v>
      </c>
      <c r="F28" s="287">
        <v>15369.70439615</v>
      </c>
      <c r="G28" s="287">
        <v>6336.4329842899997</v>
      </c>
      <c r="H28" s="287">
        <v>7880.3805217099998</v>
      </c>
      <c r="I28" s="287">
        <v>7370.2596964499999</v>
      </c>
      <c r="J28" s="287">
        <v>7097.0478180600003</v>
      </c>
    </row>
    <row r="29" spans="1:10">
      <c r="A29" s="263" t="s">
        <v>14</v>
      </c>
      <c r="B29" s="287">
        <v>508254</v>
      </c>
      <c r="C29" s="287">
        <v>504897</v>
      </c>
      <c r="D29" s="287">
        <v>490474</v>
      </c>
      <c r="E29" s="287">
        <v>466067.35062360996</v>
      </c>
      <c r="F29" s="287">
        <v>484569.22815167997</v>
      </c>
      <c r="G29" s="287">
        <v>476182.22279853997</v>
      </c>
      <c r="H29" s="287">
        <v>453058.75998078997</v>
      </c>
      <c r="I29" s="287">
        <v>462161.18658275</v>
      </c>
      <c r="J29" s="287">
        <v>445980.69834690995</v>
      </c>
    </row>
    <row r="30" spans="1:10">
      <c r="A30" s="263" t="s">
        <v>321</v>
      </c>
      <c r="B30" s="287">
        <v>2295</v>
      </c>
      <c r="C30" s="287">
        <v>2065</v>
      </c>
      <c r="D30" s="287">
        <v>2286</v>
      </c>
      <c r="E30" s="287">
        <v>2319.5848282900001</v>
      </c>
      <c r="F30" s="287">
        <v>3381.4841656599997</v>
      </c>
      <c r="G30" s="287">
        <v>3894.78729819</v>
      </c>
      <c r="H30" s="287">
        <v>3129.7228237300001</v>
      </c>
      <c r="I30" s="287">
        <v>3600.5355144800001</v>
      </c>
      <c r="J30" s="287">
        <v>3550.5786475700002</v>
      </c>
    </row>
    <row r="31" spans="1:10">
      <c r="A31" s="263" t="s">
        <v>11</v>
      </c>
      <c r="B31" s="287">
        <v>409563</v>
      </c>
      <c r="C31" s="287">
        <v>436897</v>
      </c>
      <c r="D31" s="287">
        <v>445077</v>
      </c>
      <c r="E31" s="287">
        <v>417782.05462805001</v>
      </c>
      <c r="F31" s="287">
        <v>425600.83916850999</v>
      </c>
      <c r="G31" s="287">
        <v>410772.97948911</v>
      </c>
      <c r="H31" s="287">
        <v>400854.53557583003</v>
      </c>
      <c r="I31" s="287">
        <v>384997.68377349997</v>
      </c>
      <c r="J31" s="287">
        <v>400399.80363538</v>
      </c>
    </row>
    <row r="32" spans="1:10">
      <c r="A32" s="263" t="s">
        <v>371</v>
      </c>
      <c r="B32" s="293">
        <v>15042</v>
      </c>
      <c r="C32" s="293">
        <v>10763</v>
      </c>
      <c r="D32" s="293">
        <v>7283</v>
      </c>
      <c r="E32" s="293">
        <v>6531.6386470899997</v>
      </c>
      <c r="F32" s="293">
        <v>0</v>
      </c>
      <c r="G32" s="293">
        <v>0</v>
      </c>
      <c r="H32" s="293">
        <v>0</v>
      </c>
      <c r="I32" s="293">
        <v>0</v>
      </c>
      <c r="J32" s="293">
        <v>0</v>
      </c>
    </row>
    <row r="33" spans="1:10">
      <c r="A33" s="261" t="s">
        <v>91</v>
      </c>
      <c r="B33" s="294">
        <v>943446</v>
      </c>
      <c r="C33" s="294">
        <v>963325</v>
      </c>
      <c r="D33" s="294">
        <v>954303</v>
      </c>
      <c r="E33" s="294">
        <v>901904.53808184993</v>
      </c>
      <c r="F33" s="294">
        <v>928921.25588199997</v>
      </c>
      <c r="G33" s="294">
        <v>897186.42257012997</v>
      </c>
      <c r="H33" s="294">
        <v>864923.39890206</v>
      </c>
      <c r="I33" s="294">
        <v>858129.66556718003</v>
      </c>
      <c r="J33" s="294">
        <v>857028.12844791985</v>
      </c>
    </row>
    <row r="34" spans="1:10">
      <c r="B34" s="306"/>
      <c r="C34" s="306"/>
      <c r="D34" s="306"/>
      <c r="E34" s="306"/>
      <c r="F34" s="306"/>
      <c r="G34" s="306"/>
      <c r="H34" s="306"/>
      <c r="I34" s="306"/>
      <c r="J34" s="306"/>
    </row>
    <row r="35" spans="1:10">
      <c r="A35" s="261" t="s">
        <v>54</v>
      </c>
      <c r="B35" s="287">
        <v>155062.53982906998</v>
      </c>
      <c r="C35" s="287">
        <v>149702.00744233001</v>
      </c>
      <c r="D35" s="287">
        <v>151388.48809642997</v>
      </c>
      <c r="E35" s="287">
        <v>159083.96921795001</v>
      </c>
      <c r="F35" s="287">
        <v>193870.85548506014</v>
      </c>
      <c r="G35" s="287">
        <v>197298.48383401998</v>
      </c>
      <c r="H35" s="287">
        <v>181725.01741181989</v>
      </c>
      <c r="I35" s="287">
        <v>198800.84756798984</v>
      </c>
      <c r="J35" s="287">
        <v>196365.86941218027</v>
      </c>
    </row>
    <row r="36" spans="1:10" ht="1.5" customHeight="1">
      <c r="A36" s="261"/>
      <c r="B36" s="294"/>
      <c r="C36" s="294"/>
      <c r="D36" s="294"/>
      <c r="E36" s="294"/>
      <c r="F36" s="294"/>
      <c r="G36" s="294"/>
      <c r="H36" s="294"/>
      <c r="I36" s="294"/>
      <c r="J36" s="294"/>
    </row>
    <row r="37" spans="1:10">
      <c r="A37" s="278"/>
      <c r="B37" s="265"/>
      <c r="C37" s="265"/>
      <c r="D37" s="265"/>
      <c r="E37" s="265"/>
      <c r="F37" s="265"/>
      <c r="G37" s="265"/>
      <c r="H37" s="265"/>
      <c r="I37" s="265"/>
      <c r="J37" s="265"/>
    </row>
    <row r="38" spans="1:10">
      <c r="A38" s="261" t="s">
        <v>382</v>
      </c>
      <c r="B38" s="290">
        <v>2.6475203619884091E-2</v>
      </c>
      <c r="C38" s="290">
        <v>2.7881635024644521E-2</v>
      </c>
      <c r="D38" s="290">
        <v>2.7252281074167408E-2</v>
      </c>
      <c r="E38" s="290">
        <v>2.877541884850026E-2</v>
      </c>
      <c r="F38" s="290">
        <v>2.6630884572261822E-2</v>
      </c>
      <c r="G38" s="290">
        <v>2.7882214407758978E-2</v>
      </c>
      <c r="H38" s="290">
        <v>2.6520443798945526E-2</v>
      </c>
      <c r="I38" s="290">
        <v>2.7470582685456602E-2</v>
      </c>
      <c r="J38" s="290">
        <v>2.7426298221421716E-2</v>
      </c>
    </row>
    <row r="39" spans="1:10">
      <c r="B39" s="265"/>
      <c r="C39" s="265"/>
      <c r="D39" s="265"/>
      <c r="E39" s="265"/>
      <c r="F39" s="265"/>
      <c r="G39" s="265"/>
      <c r="H39" s="265"/>
      <c r="I39" s="265"/>
      <c r="J39" s="265"/>
    </row>
    <row r="40" spans="1:10">
      <c r="B40" s="265"/>
      <c r="C40" s="265"/>
      <c r="D40" s="265"/>
      <c r="E40" s="265"/>
      <c r="F40" s="265"/>
      <c r="G40" s="265"/>
      <c r="H40" s="265"/>
      <c r="I40" s="265"/>
      <c r="J40" s="265"/>
    </row>
    <row r="41" spans="1:10">
      <c r="B41" s="265"/>
      <c r="C41" s="265"/>
      <c r="D41" s="265"/>
      <c r="E41" s="265"/>
      <c r="F41" s="265"/>
      <c r="G41" s="265"/>
      <c r="H41" s="265"/>
      <c r="I41" s="265"/>
      <c r="J41" s="265"/>
    </row>
    <row r="42" spans="1:10">
      <c r="B42" s="265"/>
      <c r="C42" s="265"/>
      <c r="D42" s="265"/>
      <c r="E42" s="265"/>
      <c r="F42" s="265"/>
      <c r="G42" s="265"/>
      <c r="H42" s="265"/>
      <c r="I42" s="265"/>
      <c r="J42" s="265"/>
    </row>
    <row r="43" spans="1:10">
      <c r="B43" s="265"/>
      <c r="C43" s="265"/>
      <c r="D43" s="265"/>
      <c r="E43" s="265"/>
      <c r="F43" s="265"/>
      <c r="G43" s="265"/>
      <c r="H43" s="265"/>
      <c r="I43" s="265"/>
      <c r="J43" s="265"/>
    </row>
  </sheetData>
  <pageMargins left="0.70866141732283472" right="0.70866141732283472" top="0.74803149606299213" bottom="0.74803149606299213" header="0.31496062992125984" footer="0.31496062992125984"/>
  <pageSetup paperSize="9" scale="92" firstPageNumber="14" orientation="landscape" useFirstPageNumber="1" r:id="rId1"/>
  <headerFooter>
    <oddFooter xml:space="preserve">&amp;L&amp;8______________________________________________________
&amp;"-,Italic"Arion Bank Factbook 30.9.2019&amp;C&amp;8&amp;P&amp;R&amp;8__________________________&amp;"-,Italic"____________________________
All amounts are in ISK millions
</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O64"/>
  <sheetViews>
    <sheetView topLeftCell="A2" zoomScaleNormal="100" workbookViewId="0"/>
  </sheetViews>
  <sheetFormatPr defaultRowHeight="14.25"/>
  <cols>
    <col min="1" max="1" width="45.28515625" style="269" customWidth="1"/>
    <col min="2" max="10" width="10" style="269" customWidth="1"/>
    <col min="11" max="11" width="40.28515625" style="269" customWidth="1"/>
    <col min="12" max="16384" width="9.140625" style="269"/>
  </cols>
  <sheetData>
    <row r="1" spans="1:15" hidden="1">
      <c r="B1" s="280">
        <v>0</v>
      </c>
      <c r="C1" s="280">
        <v>1</v>
      </c>
      <c r="D1" s="280">
        <v>2</v>
      </c>
      <c r="E1" s="280">
        <v>3</v>
      </c>
      <c r="F1" s="280">
        <v>4</v>
      </c>
      <c r="G1" s="280">
        <v>5</v>
      </c>
      <c r="H1" s="280">
        <v>6</v>
      </c>
      <c r="I1" s="280">
        <v>7</v>
      </c>
      <c r="J1" s="280">
        <v>8</v>
      </c>
    </row>
    <row r="2" spans="1:15" ht="27.75" customHeight="1">
      <c r="A2" s="327" t="s">
        <v>389</v>
      </c>
      <c r="B2" s="327"/>
      <c r="C2" s="327"/>
      <c r="D2" s="327"/>
      <c r="E2" s="327"/>
      <c r="F2" s="327"/>
      <c r="G2" s="327"/>
      <c r="H2" s="327"/>
      <c r="I2" s="327"/>
      <c r="J2" s="327"/>
    </row>
    <row r="3" spans="1:15">
      <c r="A3" s="257" t="s">
        <v>325</v>
      </c>
      <c r="B3" s="317">
        <v>43738</v>
      </c>
      <c r="C3" s="317">
        <v>43646</v>
      </c>
      <c r="D3" s="317">
        <v>43555</v>
      </c>
      <c r="E3" s="317">
        <v>43465</v>
      </c>
      <c r="F3" s="317">
        <v>43373</v>
      </c>
      <c r="G3" s="317">
        <v>43281</v>
      </c>
      <c r="H3" s="317">
        <v>43190</v>
      </c>
      <c r="I3" s="317">
        <v>43100</v>
      </c>
      <c r="J3" s="317">
        <v>43008</v>
      </c>
    </row>
    <row r="4" spans="1:15">
      <c r="A4" s="259"/>
      <c r="B4" s="260"/>
      <c r="C4" s="260"/>
      <c r="D4" s="260"/>
      <c r="E4" s="260"/>
      <c r="F4" s="260"/>
      <c r="G4" s="260"/>
      <c r="H4" s="260"/>
      <c r="I4" s="260"/>
      <c r="J4" s="260"/>
    </row>
    <row r="5" spans="1:15">
      <c r="A5" s="261" t="s">
        <v>24</v>
      </c>
      <c r="B5" s="262"/>
      <c r="C5" s="262"/>
      <c r="D5" s="262"/>
      <c r="E5" s="262"/>
      <c r="F5" s="262"/>
    </row>
    <row r="6" spans="1:15">
      <c r="A6" s="263" t="s">
        <v>29</v>
      </c>
      <c r="B6" s="287">
        <v>408925</v>
      </c>
      <c r="C6" s="287">
        <v>403539</v>
      </c>
      <c r="D6" s="287">
        <v>399574</v>
      </c>
      <c r="E6" s="287">
        <v>400483</v>
      </c>
      <c r="F6" s="287">
        <v>397661</v>
      </c>
      <c r="G6" s="287">
        <v>382550</v>
      </c>
      <c r="H6" s="287">
        <v>374452</v>
      </c>
      <c r="I6" s="287">
        <v>365287</v>
      </c>
      <c r="J6" s="287">
        <v>354004</v>
      </c>
    </row>
    <row r="7" spans="1:15">
      <c r="A7" s="265" t="s">
        <v>354</v>
      </c>
      <c r="B7" s="293">
        <v>403556</v>
      </c>
      <c r="C7" s="293">
        <v>418192</v>
      </c>
      <c r="D7" s="293">
        <v>429672</v>
      </c>
      <c r="E7" s="293">
        <v>433343</v>
      </c>
      <c r="F7" s="293">
        <v>422304</v>
      </c>
      <c r="G7" s="293">
        <v>421144</v>
      </c>
      <c r="H7" s="293">
        <v>407803</v>
      </c>
      <c r="I7" s="293">
        <v>399814</v>
      </c>
      <c r="J7" s="293">
        <v>396943</v>
      </c>
    </row>
    <row r="8" spans="1:15">
      <c r="A8" s="261" t="s">
        <v>89</v>
      </c>
      <c r="B8" s="294">
        <v>812481</v>
      </c>
      <c r="C8" s="294">
        <v>821731</v>
      </c>
      <c r="D8" s="294">
        <v>829246</v>
      </c>
      <c r="E8" s="294">
        <v>833826</v>
      </c>
      <c r="F8" s="294">
        <v>819965</v>
      </c>
      <c r="G8" s="294">
        <v>803694</v>
      </c>
      <c r="H8" s="294">
        <v>782255</v>
      </c>
      <c r="I8" s="294">
        <v>765101</v>
      </c>
      <c r="J8" s="294">
        <v>750947</v>
      </c>
    </row>
    <row r="9" spans="1:15">
      <c r="A9" s="278"/>
      <c r="B9" s="287"/>
      <c r="C9" s="287"/>
      <c r="D9" s="287"/>
      <c r="E9" s="287"/>
      <c r="F9" s="287"/>
      <c r="G9" s="265"/>
      <c r="H9" s="265"/>
      <c r="I9" s="265"/>
      <c r="J9" s="265"/>
    </row>
    <row r="10" spans="1:15">
      <c r="A10" s="261" t="s">
        <v>355</v>
      </c>
      <c r="B10" s="281"/>
      <c r="C10" s="321"/>
      <c r="D10" s="321"/>
      <c r="E10" s="281"/>
      <c r="F10" s="281"/>
      <c r="G10" s="281"/>
      <c r="H10" s="281"/>
      <c r="I10" s="281"/>
      <c r="J10" s="281"/>
    </row>
    <row r="11" spans="1:15">
      <c r="A11" s="265" t="s">
        <v>31</v>
      </c>
      <c r="B11" s="287">
        <v>16081</v>
      </c>
      <c r="C11" s="287">
        <v>15075</v>
      </c>
      <c r="D11" s="287">
        <v>15639</v>
      </c>
      <c r="E11" s="287">
        <v>14536</v>
      </c>
      <c r="F11" s="287">
        <v>15783</v>
      </c>
      <c r="G11" s="287">
        <v>14231</v>
      </c>
      <c r="H11" s="287">
        <v>14821</v>
      </c>
      <c r="I11" s="287">
        <v>14469</v>
      </c>
      <c r="J11" s="287">
        <v>14863</v>
      </c>
    </row>
    <row r="12" spans="1:15">
      <c r="A12" s="265" t="s">
        <v>256</v>
      </c>
      <c r="B12" s="287">
        <v>12650</v>
      </c>
      <c r="C12" s="287">
        <v>12325</v>
      </c>
      <c r="D12" s="287">
        <v>11606</v>
      </c>
      <c r="E12" s="287">
        <v>12958</v>
      </c>
      <c r="F12" s="287">
        <v>11585</v>
      </c>
      <c r="G12" s="287">
        <v>11190</v>
      </c>
      <c r="H12" s="287">
        <v>10164</v>
      </c>
      <c r="I12" s="287">
        <v>11133</v>
      </c>
      <c r="J12" s="287">
        <v>10078</v>
      </c>
    </row>
    <row r="13" spans="1:15">
      <c r="A13" s="265" t="s">
        <v>247</v>
      </c>
      <c r="B13" s="287">
        <v>349673</v>
      </c>
      <c r="C13" s="287">
        <v>345833</v>
      </c>
      <c r="D13" s="287">
        <v>342346</v>
      </c>
      <c r="E13" s="287">
        <v>343119</v>
      </c>
      <c r="F13" s="287">
        <v>338059</v>
      </c>
      <c r="G13" s="287">
        <v>327612</v>
      </c>
      <c r="H13" s="287">
        <v>320681</v>
      </c>
      <c r="I13" s="287">
        <v>311507</v>
      </c>
      <c r="J13" s="287">
        <v>302406</v>
      </c>
    </row>
    <row r="14" spans="1:15">
      <c r="A14" s="265" t="s">
        <v>33</v>
      </c>
      <c r="B14" s="287">
        <v>33604</v>
      </c>
      <c r="C14" s="287">
        <v>33631</v>
      </c>
      <c r="D14" s="287">
        <v>33579</v>
      </c>
      <c r="E14" s="287">
        <v>33560</v>
      </c>
      <c r="F14" s="287">
        <v>36351</v>
      </c>
      <c r="G14" s="287">
        <v>33736</v>
      </c>
      <c r="H14" s="287">
        <v>33274</v>
      </c>
      <c r="I14" s="287">
        <v>33629</v>
      </c>
      <c r="J14" s="287">
        <v>33116</v>
      </c>
    </row>
    <row r="15" spans="1:15">
      <c r="A15" s="265" t="s">
        <v>356</v>
      </c>
      <c r="B15" s="293">
        <v>-3083</v>
      </c>
      <c r="C15" s="293">
        <v>-3325</v>
      </c>
      <c r="D15" s="293">
        <v>-3596</v>
      </c>
      <c r="E15" s="293">
        <v>-3690</v>
      </c>
      <c r="F15" s="293">
        <v>-4117</v>
      </c>
      <c r="G15" s="293">
        <v>-4219</v>
      </c>
      <c r="H15" s="293">
        <v>-4488</v>
      </c>
      <c r="I15" s="293">
        <v>-5451</v>
      </c>
      <c r="J15" s="293">
        <v>-6459</v>
      </c>
    </row>
    <row r="16" spans="1:15">
      <c r="A16" s="261" t="s">
        <v>357</v>
      </c>
      <c r="B16" s="294">
        <v>408925</v>
      </c>
      <c r="C16" s="294">
        <v>403539</v>
      </c>
      <c r="D16" s="294">
        <v>399574</v>
      </c>
      <c r="E16" s="294">
        <v>400483</v>
      </c>
      <c r="F16" s="294">
        <v>397661</v>
      </c>
      <c r="G16" s="294">
        <v>382550</v>
      </c>
      <c r="H16" s="294">
        <v>374452</v>
      </c>
      <c r="I16" s="294">
        <v>365287</v>
      </c>
      <c r="J16" s="294">
        <v>354004</v>
      </c>
      <c r="L16" s="273"/>
      <c r="M16" s="273"/>
      <c r="N16" s="273"/>
      <c r="O16" s="273"/>
    </row>
    <row r="17" spans="1:15">
      <c r="A17" s="265"/>
      <c r="B17" s="287"/>
      <c r="C17" s="287"/>
      <c r="D17" s="287"/>
      <c r="E17" s="287"/>
      <c r="F17" s="287"/>
      <c r="G17" s="287"/>
      <c r="H17" s="287"/>
      <c r="I17" s="287"/>
      <c r="J17" s="287"/>
      <c r="L17" s="273"/>
      <c r="M17" s="273"/>
      <c r="N17" s="273"/>
      <c r="O17" s="273"/>
    </row>
    <row r="18" spans="1:15">
      <c r="A18" s="263" t="s">
        <v>432</v>
      </c>
      <c r="B18" s="285">
        <v>2.5407657452178937E-2</v>
      </c>
      <c r="C18" s="285">
        <v>2.4483890311594578E-2</v>
      </c>
      <c r="D18" s="285">
        <v>2.4995650339750174E-2</v>
      </c>
      <c r="E18" s="285">
        <v>2.5999999999999999E-2</v>
      </c>
      <c r="F18" s="285">
        <v>2.9496113609994889E-2</v>
      </c>
      <c r="G18" s="285">
        <v>2.9758268178119225E-2</v>
      </c>
      <c r="H18" s="285">
        <v>3.3403476193919007E-2</v>
      </c>
      <c r="I18" s="285" t="s">
        <v>112</v>
      </c>
      <c r="J18" s="285" t="s">
        <v>112</v>
      </c>
    </row>
    <row r="19" spans="1:15">
      <c r="A19" s="263" t="s">
        <v>422</v>
      </c>
      <c r="B19" s="287">
        <v>0</v>
      </c>
      <c r="C19" s="287">
        <v>0</v>
      </c>
      <c r="D19" s="287">
        <v>0</v>
      </c>
      <c r="E19" s="287">
        <v>0</v>
      </c>
      <c r="F19" s="287">
        <v>0</v>
      </c>
      <c r="G19" s="287">
        <v>0</v>
      </c>
      <c r="H19" s="287">
        <v>0</v>
      </c>
      <c r="I19" s="287">
        <v>344829</v>
      </c>
      <c r="J19" s="287">
        <v>333828</v>
      </c>
    </row>
    <row r="20" spans="1:15">
      <c r="A20" s="263" t="s">
        <v>423</v>
      </c>
      <c r="B20" s="287">
        <v>0</v>
      </c>
      <c r="C20" s="287">
        <v>0</v>
      </c>
      <c r="D20" s="287">
        <v>0</v>
      </c>
      <c r="E20" s="287">
        <v>0</v>
      </c>
      <c r="F20" s="287">
        <v>0</v>
      </c>
      <c r="G20" s="287">
        <v>0</v>
      </c>
      <c r="H20" s="287">
        <v>0</v>
      </c>
      <c r="I20" s="287">
        <v>18929</v>
      </c>
      <c r="J20" s="287">
        <v>18108</v>
      </c>
    </row>
    <row r="21" spans="1:15">
      <c r="A21" s="263" t="s">
        <v>424</v>
      </c>
      <c r="B21" s="287">
        <v>0</v>
      </c>
      <c r="C21" s="287">
        <v>0</v>
      </c>
      <c r="D21" s="287">
        <v>0</v>
      </c>
      <c r="E21" s="287">
        <v>0</v>
      </c>
      <c r="F21" s="287">
        <v>0</v>
      </c>
      <c r="G21" s="287">
        <v>0</v>
      </c>
      <c r="H21" s="287">
        <v>0</v>
      </c>
      <c r="I21" s="287">
        <v>5539</v>
      </c>
      <c r="J21" s="287">
        <v>6754</v>
      </c>
    </row>
    <row r="22" spans="1:15">
      <c r="A22" s="263" t="s">
        <v>425</v>
      </c>
      <c r="B22" s="293">
        <v>0</v>
      </c>
      <c r="C22" s="293">
        <v>0</v>
      </c>
      <c r="D22" s="293">
        <v>0</v>
      </c>
      <c r="E22" s="293">
        <v>0</v>
      </c>
      <c r="F22" s="293">
        <v>0</v>
      </c>
      <c r="G22" s="293">
        <v>0</v>
      </c>
      <c r="H22" s="293">
        <v>0</v>
      </c>
      <c r="I22" s="293">
        <v>-4010</v>
      </c>
      <c r="J22" s="293">
        <v>-4686</v>
      </c>
    </row>
    <row r="23" spans="1:15">
      <c r="A23" s="261" t="s">
        <v>357</v>
      </c>
      <c r="B23" s="294">
        <v>0</v>
      </c>
      <c r="C23" s="294">
        <v>0</v>
      </c>
      <c r="D23" s="294">
        <v>0</v>
      </c>
      <c r="E23" s="294">
        <v>0</v>
      </c>
      <c r="F23" s="294">
        <v>0</v>
      </c>
      <c r="G23" s="294">
        <v>0</v>
      </c>
      <c r="H23" s="294">
        <v>0</v>
      </c>
      <c r="I23" s="294">
        <v>365287</v>
      </c>
      <c r="J23" s="294">
        <v>354004</v>
      </c>
    </row>
    <row r="24" spans="1:15">
      <c r="A24" s="278"/>
      <c r="B24" s="292"/>
      <c r="C24" s="292"/>
      <c r="D24" s="292"/>
      <c r="E24" s="292"/>
      <c r="F24" s="292"/>
      <c r="G24" s="292"/>
      <c r="H24" s="292"/>
      <c r="I24" s="292"/>
      <c r="J24" s="292"/>
    </row>
    <row r="25" spans="1:15">
      <c r="A25" s="261" t="s">
        <v>386</v>
      </c>
      <c r="B25" s="292"/>
      <c r="C25" s="292"/>
      <c r="D25" s="292"/>
      <c r="E25" s="292"/>
      <c r="F25" s="292"/>
      <c r="G25" s="292"/>
      <c r="H25" s="292"/>
      <c r="I25" s="292"/>
      <c r="J25" s="292"/>
    </row>
    <row r="26" spans="1:15">
      <c r="A26" s="263" t="s">
        <v>418</v>
      </c>
      <c r="B26" s="287">
        <v>0</v>
      </c>
      <c r="C26" s="287">
        <v>0</v>
      </c>
      <c r="D26" s="287">
        <v>0</v>
      </c>
      <c r="E26" s="287">
        <v>0</v>
      </c>
      <c r="F26" s="287">
        <v>0</v>
      </c>
      <c r="G26" s="287">
        <v>0</v>
      </c>
      <c r="H26" s="287">
        <v>0</v>
      </c>
      <c r="I26" s="289">
        <v>0.98411265571402784</v>
      </c>
      <c r="J26" s="289">
        <v>0.95632217944921527</v>
      </c>
    </row>
    <row r="27" spans="1:15">
      <c r="A27" s="263" t="s">
        <v>420</v>
      </c>
      <c r="B27" s="287">
        <v>0</v>
      </c>
      <c r="C27" s="287">
        <v>0</v>
      </c>
      <c r="D27" s="287">
        <v>0</v>
      </c>
      <c r="E27" s="287">
        <v>0</v>
      </c>
      <c r="F27" s="287">
        <v>0</v>
      </c>
      <c r="G27" s="287">
        <v>0</v>
      </c>
      <c r="H27" s="287">
        <v>0</v>
      </c>
      <c r="I27" s="289">
        <v>5.1256847469651798E-2</v>
      </c>
      <c r="J27" s="289">
        <v>5.0483704591708721E-2</v>
      </c>
    </row>
    <row r="28" spans="1:15">
      <c r="A28" s="263" t="s">
        <v>419</v>
      </c>
      <c r="B28" s="287">
        <v>0</v>
      </c>
      <c r="C28" s="287">
        <v>0</v>
      </c>
      <c r="D28" s="287">
        <v>0</v>
      </c>
      <c r="E28" s="287">
        <v>0</v>
      </c>
      <c r="F28" s="287">
        <v>0</v>
      </c>
      <c r="G28" s="287">
        <v>0</v>
      </c>
      <c r="H28" s="287">
        <v>0</v>
      </c>
      <c r="I28" s="289">
        <v>1.4998767929336009E-2</v>
      </c>
      <c r="J28" s="289">
        <v>1.8829630042655216E-2</v>
      </c>
    </row>
    <row r="29" spans="1:15">
      <c r="A29" s="263"/>
      <c r="B29" s="287"/>
      <c r="C29" s="287"/>
      <c r="D29" s="287"/>
      <c r="E29" s="289"/>
      <c r="F29" s="289"/>
      <c r="G29" s="289"/>
      <c r="H29" s="289"/>
      <c r="I29" s="289"/>
      <c r="J29" s="289"/>
    </row>
    <row r="30" spans="1:15">
      <c r="A30" s="271" t="s">
        <v>433</v>
      </c>
      <c r="B30" s="287"/>
      <c r="C30" s="289"/>
      <c r="D30" s="289"/>
      <c r="E30" s="289"/>
      <c r="F30" s="289"/>
      <c r="G30" s="289"/>
      <c r="H30" s="289"/>
      <c r="I30" s="289"/>
      <c r="J30" s="289"/>
    </row>
    <row r="31" spans="1:15">
      <c r="A31" s="271" t="s">
        <v>421</v>
      </c>
      <c r="B31" s="265"/>
      <c r="C31" s="292"/>
      <c r="D31" s="292"/>
      <c r="E31" s="292"/>
      <c r="F31" s="292"/>
      <c r="G31" s="265"/>
      <c r="H31" s="265"/>
      <c r="I31" s="265"/>
      <c r="J31" s="265"/>
    </row>
    <row r="32" spans="1:15">
      <c r="A32" s="261" t="s">
        <v>364</v>
      </c>
      <c r="B32" s="281"/>
      <c r="C32" s="281"/>
      <c r="D32" s="281"/>
      <c r="E32" s="281"/>
      <c r="F32" s="281"/>
      <c r="G32" s="281"/>
      <c r="H32" s="281"/>
      <c r="I32" s="281"/>
      <c r="J32" s="281"/>
    </row>
    <row r="33" spans="1:10">
      <c r="A33" s="263" t="s">
        <v>31</v>
      </c>
      <c r="B33" s="287">
        <v>17714</v>
      </c>
      <c r="C33" s="287">
        <v>18880</v>
      </c>
      <c r="D33" s="287">
        <v>19082</v>
      </c>
      <c r="E33" s="287">
        <v>19200</v>
      </c>
      <c r="F33" s="287">
        <v>18101</v>
      </c>
      <c r="G33" s="287">
        <v>21125</v>
      </c>
      <c r="H33" s="287">
        <v>20909</v>
      </c>
      <c r="I33" s="287">
        <v>18778</v>
      </c>
      <c r="J33" s="287">
        <v>20745</v>
      </c>
    </row>
    <row r="34" spans="1:10">
      <c r="A34" s="263" t="s">
        <v>256</v>
      </c>
      <c r="B34" s="287">
        <v>1367</v>
      </c>
      <c r="C34" s="287">
        <v>1356</v>
      </c>
      <c r="D34" s="287">
        <v>1294</v>
      </c>
      <c r="E34" s="287">
        <v>1348</v>
      </c>
      <c r="F34" s="287">
        <v>1270</v>
      </c>
      <c r="G34" s="287">
        <v>1262</v>
      </c>
      <c r="H34" s="287">
        <v>1178</v>
      </c>
      <c r="I34" s="287">
        <v>1123</v>
      </c>
      <c r="J34" s="287">
        <v>1177</v>
      </c>
    </row>
    <row r="35" spans="1:10">
      <c r="A35" s="263" t="s">
        <v>247</v>
      </c>
      <c r="B35" s="287">
        <v>23765</v>
      </c>
      <c r="C35" s="287">
        <v>24334</v>
      </c>
      <c r="D35" s="287">
        <v>24643</v>
      </c>
      <c r="E35" s="287">
        <v>23417</v>
      </c>
      <c r="F35" s="287">
        <v>22598</v>
      </c>
      <c r="G35" s="287">
        <v>21549</v>
      </c>
      <c r="H35" s="287">
        <v>20448</v>
      </c>
      <c r="I35" s="287">
        <v>19632</v>
      </c>
      <c r="J35" s="287">
        <v>18300</v>
      </c>
    </row>
    <row r="36" spans="1:10">
      <c r="A36" s="263" t="s">
        <v>33</v>
      </c>
      <c r="B36" s="287">
        <v>367221</v>
      </c>
      <c r="C36" s="287">
        <v>380705</v>
      </c>
      <c r="D36" s="287">
        <v>390957</v>
      </c>
      <c r="E36" s="287">
        <v>395579</v>
      </c>
      <c r="F36" s="287">
        <v>388299</v>
      </c>
      <c r="G36" s="287">
        <v>384178</v>
      </c>
      <c r="H36" s="287">
        <v>373256</v>
      </c>
      <c r="I36" s="287">
        <v>368312</v>
      </c>
      <c r="J36" s="287">
        <v>366226</v>
      </c>
    </row>
    <row r="37" spans="1:10">
      <c r="A37" s="263" t="s">
        <v>356</v>
      </c>
      <c r="B37" s="293">
        <v>-6511</v>
      </c>
      <c r="C37" s="293">
        <v>-7083</v>
      </c>
      <c r="D37" s="293">
        <v>-6304</v>
      </c>
      <c r="E37" s="293">
        <v>-6201</v>
      </c>
      <c r="F37" s="293">
        <v>-7964</v>
      </c>
      <c r="G37" s="293">
        <v>-6970</v>
      </c>
      <c r="H37" s="293">
        <v>-7988</v>
      </c>
      <c r="I37" s="293">
        <v>-8031</v>
      </c>
      <c r="J37" s="293">
        <v>-9505</v>
      </c>
    </row>
    <row r="38" spans="1:10">
      <c r="A38" s="261" t="s">
        <v>365</v>
      </c>
      <c r="B38" s="294">
        <v>403556</v>
      </c>
      <c r="C38" s="294">
        <v>418192</v>
      </c>
      <c r="D38" s="294">
        <v>429672</v>
      </c>
      <c r="E38" s="294">
        <v>433343</v>
      </c>
      <c r="F38" s="294">
        <v>422304</v>
      </c>
      <c r="G38" s="294">
        <v>421144</v>
      </c>
      <c r="H38" s="294">
        <v>407803</v>
      </c>
      <c r="I38" s="294">
        <v>399814</v>
      </c>
      <c r="J38" s="294">
        <v>396943</v>
      </c>
    </row>
    <row r="39" spans="1:10" ht="9.75" customHeight="1">
      <c r="B39" s="292"/>
      <c r="C39" s="292"/>
      <c r="D39" s="292"/>
      <c r="E39" s="292"/>
      <c r="F39" s="292"/>
      <c r="G39" s="292"/>
      <c r="H39" s="292"/>
      <c r="I39" s="292"/>
      <c r="J39" s="292"/>
    </row>
    <row r="40" spans="1:10">
      <c r="A40" s="263" t="s">
        <v>422</v>
      </c>
      <c r="B40" s="287">
        <v>0</v>
      </c>
      <c r="C40" s="287">
        <v>0</v>
      </c>
      <c r="D40" s="287">
        <v>0</v>
      </c>
      <c r="E40" s="287">
        <v>0</v>
      </c>
      <c r="F40" s="287">
        <v>0</v>
      </c>
      <c r="G40" s="287">
        <v>0</v>
      </c>
      <c r="H40" s="287">
        <v>0</v>
      </c>
      <c r="I40" s="287">
        <v>385197</v>
      </c>
      <c r="J40" s="287">
        <v>375121</v>
      </c>
    </row>
    <row r="41" spans="1:10">
      <c r="A41" s="263" t="s">
        <v>423</v>
      </c>
      <c r="B41" s="287">
        <v>0</v>
      </c>
      <c r="C41" s="287">
        <v>0</v>
      </c>
      <c r="D41" s="287">
        <v>0</v>
      </c>
      <c r="E41" s="287">
        <v>0</v>
      </c>
      <c r="F41" s="287">
        <v>0</v>
      </c>
      <c r="G41" s="287">
        <v>0</v>
      </c>
      <c r="H41" s="287">
        <v>0</v>
      </c>
      <c r="I41" s="287">
        <v>13655</v>
      </c>
      <c r="J41" s="287">
        <v>19801</v>
      </c>
    </row>
    <row r="42" spans="1:10">
      <c r="A42" s="263" t="s">
        <v>424</v>
      </c>
      <c r="B42" s="287">
        <v>0</v>
      </c>
      <c r="C42" s="287">
        <v>0</v>
      </c>
      <c r="D42" s="287">
        <v>0</v>
      </c>
      <c r="E42" s="287">
        <v>0</v>
      </c>
      <c r="F42" s="287">
        <v>0</v>
      </c>
      <c r="G42" s="287">
        <v>0</v>
      </c>
      <c r="H42" s="287">
        <v>0</v>
      </c>
      <c r="I42" s="287">
        <v>7239</v>
      </c>
      <c r="J42" s="287">
        <v>9349</v>
      </c>
    </row>
    <row r="43" spans="1:10">
      <c r="A43" s="263" t="s">
        <v>425</v>
      </c>
      <c r="B43" s="293">
        <v>0</v>
      </c>
      <c r="C43" s="293">
        <v>0</v>
      </c>
      <c r="D43" s="293">
        <v>0</v>
      </c>
      <c r="E43" s="293">
        <v>0</v>
      </c>
      <c r="F43" s="293">
        <v>0</v>
      </c>
      <c r="G43" s="293">
        <v>0</v>
      </c>
      <c r="H43" s="293">
        <v>0</v>
      </c>
      <c r="I43" s="293">
        <v>-6277</v>
      </c>
      <c r="J43" s="293">
        <v>-7328</v>
      </c>
    </row>
    <row r="44" spans="1:10">
      <c r="A44" s="261" t="s">
        <v>357</v>
      </c>
      <c r="B44" s="294">
        <v>0</v>
      </c>
      <c r="C44" s="294">
        <v>0</v>
      </c>
      <c r="D44" s="294">
        <v>0</v>
      </c>
      <c r="E44" s="294">
        <v>0</v>
      </c>
      <c r="F44" s="294">
        <v>0</v>
      </c>
      <c r="G44" s="294">
        <v>0</v>
      </c>
      <c r="H44" s="294">
        <v>0</v>
      </c>
      <c r="I44" s="294">
        <v>399814</v>
      </c>
      <c r="J44" s="294">
        <v>396943</v>
      </c>
    </row>
    <row r="45" spans="1:10" ht="9.75" customHeight="1">
      <c r="A45" s="278"/>
      <c r="B45" s="292"/>
      <c r="C45" s="292"/>
      <c r="D45" s="292"/>
      <c r="E45" s="292"/>
      <c r="F45" s="292"/>
      <c r="G45" s="292"/>
      <c r="H45" s="292"/>
      <c r="I45" s="292"/>
      <c r="J45" s="292"/>
    </row>
    <row r="46" spans="1:10">
      <c r="A46" s="261" t="s">
        <v>386</v>
      </c>
      <c r="B46" s="292"/>
      <c r="C46" s="292"/>
      <c r="D46" s="292"/>
      <c r="E46" s="292"/>
      <c r="F46" s="292"/>
      <c r="G46" s="292"/>
      <c r="H46" s="292"/>
      <c r="I46" s="292"/>
      <c r="J46" s="292"/>
    </row>
    <row r="47" spans="1:10">
      <c r="A47" s="263" t="s">
        <v>418</v>
      </c>
      <c r="B47" s="287">
        <v>0</v>
      </c>
      <c r="C47" s="287">
        <v>0</v>
      </c>
      <c r="D47" s="287">
        <v>0</v>
      </c>
      <c r="E47" s="287">
        <v>0</v>
      </c>
      <c r="F47" s="287">
        <v>0</v>
      </c>
      <c r="G47" s="287">
        <v>0</v>
      </c>
      <c r="H47" s="287">
        <v>0</v>
      </c>
      <c r="I47" s="289">
        <v>1.1094073767094903</v>
      </c>
      <c r="J47" s="289">
        <v>1.0166862766071239</v>
      </c>
    </row>
    <row r="48" spans="1:10">
      <c r="A48" s="263" t="s">
        <v>420</v>
      </c>
      <c r="B48" s="287">
        <v>0</v>
      </c>
      <c r="C48" s="287">
        <v>0</v>
      </c>
      <c r="D48" s="287">
        <v>0</v>
      </c>
      <c r="E48" s="287">
        <v>0</v>
      </c>
      <c r="F48" s="287">
        <v>0</v>
      </c>
      <c r="G48" s="287">
        <v>0</v>
      </c>
      <c r="H48" s="287">
        <v>0</v>
      </c>
      <c r="I48" s="289">
        <v>3.3625468183239721E-2</v>
      </c>
      <c r="J48" s="289">
        <v>4.8979521162784367E-2</v>
      </c>
    </row>
    <row r="49" spans="1:10">
      <c r="A49" s="263" t="s">
        <v>419</v>
      </c>
      <c r="B49" s="287">
        <v>0</v>
      </c>
      <c r="C49" s="287">
        <v>0</v>
      </c>
      <c r="D49" s="287">
        <v>0</v>
      </c>
      <c r="E49" s="287">
        <v>0</v>
      </c>
      <c r="F49" s="287">
        <v>0</v>
      </c>
      <c r="G49" s="287">
        <v>0</v>
      </c>
      <c r="H49" s="287">
        <v>0</v>
      </c>
      <c r="I49" s="289">
        <v>1.7826053766274063E-2</v>
      </c>
      <c r="J49" s="289">
        <v>2.3125576655263425E-2</v>
      </c>
    </row>
    <row r="50" spans="1:10" ht="14.25" customHeight="1">
      <c r="B50" s="287"/>
      <c r="C50" s="265"/>
      <c r="D50" s="265"/>
      <c r="E50" s="265"/>
      <c r="F50" s="265"/>
      <c r="G50" s="265"/>
      <c r="H50" s="265"/>
      <c r="I50" s="265"/>
      <c r="J50" s="265"/>
    </row>
    <row r="51" spans="1:10">
      <c r="A51" s="261" t="s">
        <v>366</v>
      </c>
      <c r="B51" s="265"/>
      <c r="C51" s="265"/>
      <c r="D51" s="265"/>
      <c r="E51" s="265"/>
      <c r="F51" s="265"/>
      <c r="G51" s="265"/>
      <c r="H51" s="265"/>
      <c r="I51" s="265"/>
      <c r="J51" s="265"/>
    </row>
    <row r="52" spans="1:10">
      <c r="A52" s="263" t="s">
        <v>387</v>
      </c>
      <c r="B52" s="285">
        <v>1.8416279277225465E-2</v>
      </c>
      <c r="C52" s="285">
        <v>1.8001300837892642E-2</v>
      </c>
      <c r="D52" s="285">
        <v>1.7771695618983781E-2</v>
      </c>
      <c r="E52" s="285">
        <v>1.721269294761886E-2</v>
      </c>
      <c r="F52" s="285">
        <v>1.7387948018489051E-2</v>
      </c>
      <c r="G52" s="285">
        <v>1.6813726421366564E-2</v>
      </c>
      <c r="H52" s="285">
        <v>1.6792421831129247E-2</v>
      </c>
      <c r="I52" s="285">
        <v>1.648266443896412E-2</v>
      </c>
      <c r="J52" s="285">
        <v>1.6183683803468005E-2</v>
      </c>
    </row>
    <row r="53" spans="1:10">
      <c r="A53" s="263" t="s">
        <v>175</v>
      </c>
      <c r="B53" s="285">
        <v>4.2950668556532429E-2</v>
      </c>
      <c r="C53" s="285">
        <v>4.2353751386922753E-2</v>
      </c>
      <c r="D53" s="285">
        <v>3.8473533299819396E-2</v>
      </c>
      <c r="E53" s="285">
        <v>3.8147610553303041E-2</v>
      </c>
      <c r="F53" s="285">
        <v>4.1650090929756765E-2</v>
      </c>
      <c r="G53" s="285">
        <v>4.525293011416523E-2</v>
      </c>
      <c r="H53" s="285">
        <v>4.264313896660888E-2</v>
      </c>
      <c r="I53" s="285">
        <v>4.5413617332059411E-2</v>
      </c>
      <c r="J53" s="285">
        <v>4.4225493332795893E-2</v>
      </c>
    </row>
    <row r="54" spans="1:10">
      <c r="A54" s="263" t="s">
        <v>358</v>
      </c>
      <c r="B54" s="285">
        <v>7.6499915748991468E-2</v>
      </c>
      <c r="C54" s="285">
        <v>8.1651490224585829E-2</v>
      </c>
      <c r="D54" s="285">
        <v>7.7989722392895047E-2</v>
      </c>
      <c r="E54" s="285">
        <v>8.6598837410550078E-2</v>
      </c>
      <c r="F54" s="285">
        <v>8.6305126165037507E-2</v>
      </c>
      <c r="G54" s="285">
        <v>8.6606956290484968E-2</v>
      </c>
      <c r="H54" s="285">
        <v>9.218666856300714E-2</v>
      </c>
      <c r="I54" s="285">
        <v>8.5384703887307595E-2</v>
      </c>
      <c r="J54" s="285">
        <v>8.9408302955336152E-2</v>
      </c>
    </row>
    <row r="55" spans="1:10">
      <c r="A55" s="263" t="s">
        <v>359</v>
      </c>
      <c r="B55" s="285">
        <v>0.10162901802971583</v>
      </c>
      <c r="C55" s="285">
        <v>9.383488923747943E-2</v>
      </c>
      <c r="D55" s="285">
        <v>8.4434173043623967E-2</v>
      </c>
      <c r="E55" s="285">
        <v>8.1704331211072984E-2</v>
      </c>
      <c r="F55" s="285">
        <v>7.7860972190649386E-2</v>
      </c>
      <c r="G55" s="285">
        <v>7.4330870201166341E-2</v>
      </c>
      <c r="H55" s="285">
        <v>7.2718935368302831E-2</v>
      </c>
      <c r="I55" s="285">
        <v>7.3664253878053296E-2</v>
      </c>
      <c r="J55" s="285">
        <v>7.4040857251544925E-2</v>
      </c>
    </row>
    <row r="56" spans="1:10">
      <c r="A56" s="263" t="s">
        <v>360</v>
      </c>
      <c r="B56" s="285">
        <v>4.7155785070721289E-2</v>
      </c>
      <c r="C56" s="285">
        <v>4.6741688028465393E-2</v>
      </c>
      <c r="D56" s="285">
        <v>4.6339998882868792E-2</v>
      </c>
      <c r="E56" s="285">
        <v>4.7618168517779218E-2</v>
      </c>
      <c r="F56" s="285">
        <v>5.4626524967795714E-2</v>
      </c>
      <c r="G56" s="285">
        <v>5.6116197785080639E-2</v>
      </c>
      <c r="H56" s="285">
        <v>5.1311540130896532E-2</v>
      </c>
      <c r="I56" s="285">
        <v>5.5075610158723809E-2</v>
      </c>
      <c r="J56" s="285">
        <v>6.7306892929211493E-2</v>
      </c>
    </row>
    <row r="57" spans="1:10">
      <c r="A57" s="263" t="s">
        <v>361</v>
      </c>
      <c r="B57" s="285">
        <v>1.7211985449355233E-2</v>
      </c>
      <c r="C57" s="285">
        <v>1.5514404866664116E-2</v>
      </c>
      <c r="D57" s="285">
        <v>1.5570016198402502E-2</v>
      </c>
      <c r="E57" s="285">
        <v>1.5758879225001902E-2</v>
      </c>
      <c r="F57" s="285">
        <v>1.3440554671516254E-2</v>
      </c>
      <c r="G57" s="285">
        <v>1.6573903462948542E-2</v>
      </c>
      <c r="H57" s="285">
        <v>2.2265652778424877E-2</v>
      </c>
      <c r="I57" s="285">
        <v>1.9569099631328569E-2</v>
      </c>
      <c r="J57" s="285">
        <v>1.8806226586688769E-2</v>
      </c>
    </row>
    <row r="58" spans="1:10">
      <c r="A58" s="263" t="s">
        <v>362</v>
      </c>
      <c r="B58" s="285">
        <v>0.32774137913945028</v>
      </c>
      <c r="C58" s="285">
        <v>0.32763180548647514</v>
      </c>
      <c r="D58" s="285">
        <v>0.34948286134539835</v>
      </c>
      <c r="E58" s="285">
        <v>0.33933166106294554</v>
      </c>
      <c r="F58" s="285">
        <v>0.31967255815715695</v>
      </c>
      <c r="G58" s="285">
        <v>0.32176642668540928</v>
      </c>
      <c r="H58" s="285">
        <v>0.31472549245591619</v>
      </c>
      <c r="I58" s="285">
        <v>0.32053154716943377</v>
      </c>
      <c r="J58" s="285">
        <v>0.3165366312039764</v>
      </c>
    </row>
    <row r="59" spans="1:10">
      <c r="A59" s="263" t="s">
        <v>173</v>
      </c>
      <c r="B59" s="285">
        <v>0.20116415070027455</v>
      </c>
      <c r="C59" s="285">
        <v>0.1997479626583005</v>
      </c>
      <c r="D59" s="285">
        <v>0.18700776406188907</v>
      </c>
      <c r="E59" s="285">
        <v>0.19413720770844342</v>
      </c>
      <c r="F59" s="285">
        <v>0.19404741607941198</v>
      </c>
      <c r="G59" s="285">
        <v>0.18342182246452521</v>
      </c>
      <c r="H59" s="285">
        <v>0.19249980995725877</v>
      </c>
      <c r="I59" s="285">
        <v>0.19743430695273301</v>
      </c>
      <c r="J59" s="285">
        <v>0.20012445111766677</v>
      </c>
    </row>
    <row r="60" spans="1:10">
      <c r="A60" s="263" t="s">
        <v>174</v>
      </c>
      <c r="B60" s="285">
        <v>2.8201786121380922E-2</v>
      </c>
      <c r="C60" s="285">
        <v>2.8833645789493823E-2</v>
      </c>
      <c r="D60" s="285">
        <v>2.8093522500884396E-2</v>
      </c>
      <c r="E60" s="285">
        <v>2.7594769039767573E-2</v>
      </c>
      <c r="F60" s="285">
        <v>4.1401454876108204E-2</v>
      </c>
      <c r="G60" s="285">
        <v>4.5981896928366545E-2</v>
      </c>
      <c r="H60" s="285">
        <v>4.1581351780148747E-2</v>
      </c>
      <c r="I60" s="285">
        <v>4.2797400791367984E-2</v>
      </c>
      <c r="J60" s="285">
        <v>3.5874168331473284E-2</v>
      </c>
    </row>
    <row r="61" spans="1:10">
      <c r="A61" s="263" t="s">
        <v>363</v>
      </c>
      <c r="B61" s="285">
        <v>0.13902407596467406</v>
      </c>
      <c r="C61" s="285">
        <v>0.14569384397597276</v>
      </c>
      <c r="D61" s="285">
        <v>0.15483438529855331</v>
      </c>
      <c r="E61" s="285">
        <v>0.15189814996434695</v>
      </c>
      <c r="F61" s="285">
        <v>0.15360972190649391</v>
      </c>
      <c r="G61" s="285">
        <v>0.15313526964648672</v>
      </c>
      <c r="H61" s="285">
        <v>0.15327253600390384</v>
      </c>
      <c r="I61" s="285">
        <v>0.14364679576002842</v>
      </c>
      <c r="J61" s="285">
        <v>0.13749329248783831</v>
      </c>
    </row>
    <row r="62" spans="1:10">
      <c r="B62" s="297">
        <v>0.99999504405832162</v>
      </c>
      <c r="C62" s="297">
        <v>1.0000047824922524</v>
      </c>
      <c r="D62" s="297">
        <v>0.99999767264331862</v>
      </c>
      <c r="E62" s="297">
        <v>1.0000023076408295</v>
      </c>
      <c r="F62" s="297">
        <v>1.0000023679624159</v>
      </c>
      <c r="G62" s="297">
        <v>1</v>
      </c>
      <c r="H62" s="297">
        <v>0.99999754783559713</v>
      </c>
      <c r="I62" s="297">
        <v>1</v>
      </c>
      <c r="J62" s="297">
        <v>1</v>
      </c>
    </row>
    <row r="63" spans="1:10">
      <c r="B63" s="273"/>
      <c r="C63" s="273"/>
      <c r="D63" s="273"/>
      <c r="E63" s="273"/>
      <c r="F63" s="273"/>
      <c r="G63" s="273"/>
      <c r="H63" s="273"/>
      <c r="I63" s="273"/>
      <c r="J63" s="273"/>
    </row>
    <row r="64" spans="1:10">
      <c r="A64" s="271" t="s">
        <v>421</v>
      </c>
      <c r="B64" s="273"/>
      <c r="C64" s="273"/>
      <c r="D64" s="273"/>
      <c r="E64" s="273"/>
      <c r="F64" s="273"/>
      <c r="G64" s="273"/>
      <c r="H64" s="273"/>
      <c r="I64" s="273"/>
      <c r="J64" s="273"/>
    </row>
  </sheetData>
  <mergeCells count="1">
    <mergeCell ref="A2:J2"/>
  </mergeCells>
  <pageMargins left="0.70866141732283472" right="0.70866141732283472" top="0.74803149606299213" bottom="0.74803149606299213" header="0.31496062992125984" footer="0.31496062992125984"/>
  <pageSetup paperSize="9" scale="96" firstPageNumber="15" fitToHeight="2" orientation="landscape" useFirstPageNumber="1" r:id="rId1"/>
  <headerFooter>
    <oddFooter>&amp;L&amp;"-,Italic"&amp;8______________________________________________________
Arion Bank Factbook 30.09.2019&amp;C&amp;8&amp;P&amp;R&amp;"-,Italic"&amp;8______________________________________________________
All amounts are in ISK millions</oddFooter>
  </headerFooter>
  <rowBreaks count="1" manualBreakCount="1">
    <brk id="31"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K63"/>
  <sheetViews>
    <sheetView zoomScaleNormal="100" workbookViewId="0"/>
  </sheetViews>
  <sheetFormatPr defaultRowHeight="14.25"/>
  <cols>
    <col min="1" max="1" width="52" style="269" customWidth="1"/>
    <col min="2" max="2" width="10.42578125" style="269" customWidth="1"/>
    <col min="3" max="10" width="10.140625" style="269" bestFit="1" customWidth="1"/>
    <col min="11" max="11" width="40.28515625" style="269" customWidth="1"/>
    <col min="12" max="16384" width="9.140625" style="269"/>
  </cols>
  <sheetData>
    <row r="1" spans="1:10" ht="27.75" customHeight="1">
      <c r="A1" s="255" t="s">
        <v>372</v>
      </c>
      <c r="B1" s="284">
        <v>0</v>
      </c>
      <c r="C1" s="284">
        <v>1</v>
      </c>
      <c r="D1" s="284">
        <v>2</v>
      </c>
      <c r="E1" s="284">
        <v>3</v>
      </c>
      <c r="F1" s="284">
        <v>4</v>
      </c>
      <c r="G1" s="284">
        <v>5</v>
      </c>
      <c r="H1" s="284">
        <v>6</v>
      </c>
      <c r="I1" s="284">
        <v>7</v>
      </c>
      <c r="J1" s="284">
        <v>8</v>
      </c>
    </row>
    <row r="2" spans="1:10">
      <c r="A2" s="257" t="s">
        <v>325</v>
      </c>
      <c r="B2" s="317">
        <v>43738</v>
      </c>
      <c r="C2" s="317">
        <v>43646</v>
      </c>
      <c r="D2" s="317">
        <v>43555</v>
      </c>
      <c r="E2" s="317">
        <v>43465</v>
      </c>
      <c r="F2" s="317">
        <v>43373</v>
      </c>
      <c r="G2" s="317">
        <v>43281</v>
      </c>
      <c r="H2" s="317">
        <v>43190</v>
      </c>
      <c r="I2" s="317">
        <v>43100</v>
      </c>
      <c r="J2" s="317">
        <v>43008</v>
      </c>
    </row>
    <row r="3" spans="1:10">
      <c r="A3" s="259"/>
      <c r="B3" s="260"/>
      <c r="C3" s="260"/>
      <c r="D3" s="260"/>
      <c r="E3" s="260"/>
      <c r="F3" s="260"/>
      <c r="G3" s="260"/>
      <c r="H3" s="260"/>
      <c r="I3" s="260"/>
      <c r="J3" s="260"/>
    </row>
    <row r="4" spans="1:10">
      <c r="A4" s="261" t="s">
        <v>403</v>
      </c>
      <c r="B4" s="260"/>
      <c r="C4" s="260"/>
      <c r="D4" s="260"/>
      <c r="E4" s="260"/>
      <c r="F4" s="260"/>
      <c r="G4" s="260"/>
      <c r="H4" s="260"/>
      <c r="I4" s="260"/>
      <c r="J4" s="260"/>
    </row>
    <row r="5" spans="1:10">
      <c r="A5" s="277" t="s">
        <v>53</v>
      </c>
      <c r="B5" s="288">
        <v>196056</v>
      </c>
      <c r="C5" s="288">
        <v>195289.03728379999</v>
      </c>
      <c r="D5" s="288">
        <v>193054.25536729998</v>
      </c>
      <c r="E5" s="288">
        <v>221767</v>
      </c>
      <c r="F5" s="288">
        <v>214780</v>
      </c>
      <c r="G5" s="288">
        <v>207631.01598950999</v>
      </c>
      <c r="H5" s="288">
        <v>207006</v>
      </c>
      <c r="I5" s="288">
        <v>225733.01001823001</v>
      </c>
      <c r="J5" s="288">
        <v>221708.81257509001</v>
      </c>
    </row>
    <row r="6" spans="1:10">
      <c r="A6" s="263" t="s">
        <v>426</v>
      </c>
      <c r="B6" s="298">
        <v>-9927</v>
      </c>
      <c r="C6" s="298">
        <v>-9452</v>
      </c>
      <c r="D6" s="298">
        <v>-8746</v>
      </c>
      <c r="E6" s="298">
        <v>-8986</v>
      </c>
      <c r="F6" s="298">
        <v>-8573</v>
      </c>
      <c r="G6" s="298">
        <v>-8067</v>
      </c>
      <c r="H6" s="298">
        <v>-7870</v>
      </c>
      <c r="I6" s="298">
        <v>-8635</v>
      </c>
      <c r="J6" s="298">
        <v>0</v>
      </c>
    </row>
    <row r="7" spans="1:10">
      <c r="A7" s="263" t="s">
        <v>407</v>
      </c>
      <c r="B7" s="307">
        <v>-130</v>
      </c>
      <c r="C7" s="307">
        <v>-130.32734273</v>
      </c>
      <c r="D7" s="307">
        <v>-130.32734273</v>
      </c>
      <c r="E7" s="307">
        <v>-130.32734273</v>
      </c>
      <c r="F7" s="307">
        <v>-738.8383738</v>
      </c>
      <c r="G7" s="307">
        <v>-741.33784802999992</v>
      </c>
      <c r="H7" s="307">
        <v>-127.83899848999999</v>
      </c>
      <c r="I7" s="307">
        <v>-127.83899848999999</v>
      </c>
      <c r="J7" s="307">
        <v>-174.21487483999999</v>
      </c>
    </row>
    <row r="8" spans="1:10">
      <c r="A8" s="261" t="s">
        <v>412</v>
      </c>
      <c r="B8" s="298">
        <v>185999</v>
      </c>
      <c r="C8" s="298">
        <v>185706.70994107</v>
      </c>
      <c r="D8" s="298">
        <v>184177.92802456999</v>
      </c>
      <c r="E8" s="298">
        <v>212650.67265727001</v>
      </c>
      <c r="F8" s="298">
        <v>205468.16162619999</v>
      </c>
      <c r="G8" s="298">
        <v>198822.67814147999</v>
      </c>
      <c r="H8" s="298">
        <v>199008.16100150999</v>
      </c>
      <c r="I8" s="298">
        <v>216970.17101974</v>
      </c>
      <c r="J8" s="298">
        <v>221534.59770025001</v>
      </c>
    </row>
    <row r="9" spans="1:10">
      <c r="A9" s="263" t="s">
        <v>17</v>
      </c>
      <c r="B9" s="298">
        <v>-14117</v>
      </c>
      <c r="C9" s="298">
        <v>-7580</v>
      </c>
      <c r="D9" s="298">
        <v>-7081</v>
      </c>
      <c r="E9" s="298">
        <v>-6396.5475780900006</v>
      </c>
      <c r="F9" s="298">
        <v>-14038.577378239999</v>
      </c>
      <c r="G9" s="298">
        <v>-13857.551882920001</v>
      </c>
      <c r="H9" s="298">
        <v>-13497.721181180001</v>
      </c>
      <c r="I9" s="298">
        <v>-13847.9334258</v>
      </c>
      <c r="J9" s="298">
        <v>-12755.203399399999</v>
      </c>
    </row>
    <row r="10" spans="1:10">
      <c r="A10" s="263" t="s">
        <v>108</v>
      </c>
      <c r="B10" s="298">
        <v>-151</v>
      </c>
      <c r="C10" s="298">
        <v>-26</v>
      </c>
      <c r="D10" s="298">
        <v>15</v>
      </c>
      <c r="E10" s="298">
        <v>89.979888599999995</v>
      </c>
      <c r="F10" s="298">
        <v>623.21809627999994</v>
      </c>
      <c r="G10" s="298">
        <v>602.53186549999998</v>
      </c>
      <c r="H10" s="298">
        <v>610.88222122000002</v>
      </c>
      <c r="I10" s="298">
        <v>450.12287237999999</v>
      </c>
      <c r="J10" s="298">
        <v>285.53742745</v>
      </c>
    </row>
    <row r="11" spans="1:10">
      <c r="A11" s="263" t="s">
        <v>370</v>
      </c>
      <c r="B11" s="298">
        <v>-6057</v>
      </c>
      <c r="C11" s="298">
        <v>-3075</v>
      </c>
      <c r="D11" s="298">
        <v>-2022</v>
      </c>
      <c r="E11" s="298">
        <v>-1347</v>
      </c>
      <c r="F11" s="298">
        <v>-3893</v>
      </c>
      <c r="G11" s="298">
        <v>-1216</v>
      </c>
      <c r="H11" s="298">
        <v>-430</v>
      </c>
      <c r="I11" s="298">
        <v>146</v>
      </c>
      <c r="J11" s="298">
        <v>-13725</v>
      </c>
    </row>
    <row r="12" spans="1:10">
      <c r="A12" s="263" t="s">
        <v>438</v>
      </c>
      <c r="B12" s="307">
        <v>-3255</v>
      </c>
      <c r="C12" s="307">
        <v>-1557</v>
      </c>
      <c r="D12" s="307">
        <v>-509</v>
      </c>
      <c r="E12" s="307">
        <v>-9069</v>
      </c>
      <c r="F12" s="307">
        <v>-2775</v>
      </c>
      <c r="G12" s="307">
        <v>-12199</v>
      </c>
      <c r="H12" s="307">
        <v>-975</v>
      </c>
      <c r="I12" s="307">
        <v>-25000</v>
      </c>
      <c r="J12" s="307">
        <v>0</v>
      </c>
    </row>
    <row r="13" spans="1:10">
      <c r="A13" s="261" t="s">
        <v>400</v>
      </c>
      <c r="B13" s="307">
        <v>162419</v>
      </c>
      <c r="C13" s="307">
        <v>173468.70994107</v>
      </c>
      <c r="D13" s="307">
        <v>174580.92802456999</v>
      </c>
      <c r="E13" s="307">
        <v>195928.10496778003</v>
      </c>
      <c r="F13" s="307">
        <v>185384.80234423999</v>
      </c>
      <c r="G13" s="307">
        <v>172152.65812405999</v>
      </c>
      <c r="H13" s="307">
        <v>184716.32204154998</v>
      </c>
      <c r="I13" s="307">
        <v>178718.36046631998</v>
      </c>
      <c r="J13" s="307">
        <v>195339.93172830003</v>
      </c>
    </row>
    <row r="14" spans="1:10">
      <c r="A14" s="263" t="s">
        <v>407</v>
      </c>
      <c r="B14" s="308">
        <v>130</v>
      </c>
      <c r="C14" s="308">
        <v>130.32734273</v>
      </c>
      <c r="D14" s="308">
        <v>130.32734273</v>
      </c>
      <c r="E14" s="308">
        <v>130.32734273</v>
      </c>
      <c r="F14" s="308">
        <v>738.8383738</v>
      </c>
      <c r="G14" s="308">
        <v>741.33784802999992</v>
      </c>
      <c r="H14" s="308">
        <v>127.83899848999999</v>
      </c>
      <c r="I14" s="308">
        <v>127.83899848999999</v>
      </c>
      <c r="J14" s="308">
        <v>174.21487483999999</v>
      </c>
    </row>
    <row r="15" spans="1:10">
      <c r="A15" s="261" t="s">
        <v>126</v>
      </c>
      <c r="B15" s="307">
        <v>162549</v>
      </c>
      <c r="C15" s="307">
        <v>173599.03728379999</v>
      </c>
      <c r="D15" s="307">
        <v>174711.25536729998</v>
      </c>
      <c r="E15" s="307">
        <v>196058.43231051002</v>
      </c>
      <c r="F15" s="307">
        <v>186123.64071804</v>
      </c>
      <c r="G15" s="307">
        <v>172893.99597208999</v>
      </c>
      <c r="H15" s="307">
        <v>184844.16104003999</v>
      </c>
      <c r="I15" s="307">
        <v>178846.19946480999</v>
      </c>
      <c r="J15" s="307">
        <v>195514.14660314002</v>
      </c>
    </row>
    <row r="16" spans="1:10">
      <c r="A16" s="263" t="s">
        <v>371</v>
      </c>
      <c r="B16" s="298">
        <v>15042</v>
      </c>
      <c r="C16" s="298">
        <v>10763</v>
      </c>
      <c r="D16" s="298">
        <v>7283</v>
      </c>
      <c r="E16" s="298">
        <v>6531.6386470899997</v>
      </c>
      <c r="F16" s="298">
        <v>0</v>
      </c>
      <c r="G16" s="298">
        <v>0</v>
      </c>
      <c r="H16" s="298">
        <v>0</v>
      </c>
      <c r="I16" s="298">
        <v>0</v>
      </c>
      <c r="J16" s="298">
        <v>0</v>
      </c>
    </row>
    <row r="17" spans="1:11" s="275" customFormat="1" ht="15">
      <c r="A17" s="263" t="s">
        <v>406</v>
      </c>
      <c r="B17" s="307">
        <v>0</v>
      </c>
      <c r="C17" s="307">
        <v>0</v>
      </c>
      <c r="D17" s="307">
        <v>0</v>
      </c>
      <c r="E17" s="307">
        <v>0</v>
      </c>
      <c r="F17" s="307">
        <v>0</v>
      </c>
      <c r="G17" s="307">
        <v>0</v>
      </c>
      <c r="H17" s="307">
        <v>0</v>
      </c>
      <c r="I17" s="307">
        <v>3195</v>
      </c>
      <c r="J17" s="307">
        <v>3950</v>
      </c>
      <c r="K17" s="269"/>
    </row>
    <row r="18" spans="1:11" s="275" customFormat="1" ht="15">
      <c r="A18" s="261" t="s">
        <v>402</v>
      </c>
      <c r="B18" s="298">
        <v>15042</v>
      </c>
      <c r="C18" s="298">
        <v>10763</v>
      </c>
      <c r="D18" s="298">
        <v>7283</v>
      </c>
      <c r="E18" s="298">
        <v>6531.6386470899997</v>
      </c>
      <c r="F18" s="298">
        <v>0</v>
      </c>
      <c r="G18" s="298">
        <v>0</v>
      </c>
      <c r="H18" s="298">
        <v>0</v>
      </c>
      <c r="I18" s="298">
        <v>3195</v>
      </c>
      <c r="J18" s="298">
        <v>3950</v>
      </c>
      <c r="K18" s="269"/>
    </row>
    <row r="19" spans="1:11" ht="15" thickBot="1">
      <c r="A19" s="261" t="s">
        <v>320</v>
      </c>
      <c r="B19" s="309">
        <v>177591</v>
      </c>
      <c r="C19" s="309">
        <v>184362.03728379999</v>
      </c>
      <c r="D19" s="309">
        <v>181994.25536729998</v>
      </c>
      <c r="E19" s="309">
        <v>202590.07095760002</v>
      </c>
      <c r="F19" s="309">
        <v>186123.64071804</v>
      </c>
      <c r="G19" s="309">
        <v>172893.99597208999</v>
      </c>
      <c r="H19" s="309">
        <v>184844.16104003999</v>
      </c>
      <c r="I19" s="309">
        <v>182041.19946480999</v>
      </c>
      <c r="J19" s="309">
        <v>199464.14660314002</v>
      </c>
    </row>
    <row r="20" spans="1:11" ht="15" thickTop="1">
      <c r="A20" s="265"/>
      <c r="B20" s="285"/>
      <c r="C20" s="285"/>
      <c r="D20" s="285"/>
      <c r="E20" s="285"/>
      <c r="F20" s="285"/>
      <c r="G20" s="285"/>
      <c r="H20" s="285"/>
      <c r="I20" s="285"/>
      <c r="J20" s="285"/>
    </row>
    <row r="21" spans="1:11">
      <c r="A21" s="261" t="s">
        <v>26</v>
      </c>
      <c r="B21" s="292"/>
      <c r="C21" s="292"/>
      <c r="D21" s="292"/>
      <c r="E21" s="292"/>
      <c r="F21" s="292"/>
      <c r="G21" s="292"/>
      <c r="H21" s="292"/>
      <c r="I21" s="292"/>
      <c r="J21" s="292"/>
    </row>
    <row r="22" spans="1:11">
      <c r="A22" s="263" t="s">
        <v>405</v>
      </c>
      <c r="B22" s="288">
        <v>590880</v>
      </c>
      <c r="C22" s="288">
        <v>606843</v>
      </c>
      <c r="D22" s="288">
        <v>626603</v>
      </c>
      <c r="E22" s="288">
        <v>639788</v>
      </c>
      <c r="F22" s="288">
        <v>646016</v>
      </c>
      <c r="G22" s="288">
        <v>630789</v>
      </c>
      <c r="H22" s="288">
        <v>610623</v>
      </c>
      <c r="I22" s="288">
        <v>605058</v>
      </c>
      <c r="J22" s="288">
        <v>609235</v>
      </c>
    </row>
    <row r="23" spans="1:11">
      <c r="A23" s="15" t="s">
        <v>427</v>
      </c>
      <c r="B23" s="288">
        <v>54705</v>
      </c>
      <c r="C23" s="288">
        <v>58183</v>
      </c>
      <c r="D23" s="288">
        <v>52167</v>
      </c>
      <c r="E23" s="298">
        <v>50112</v>
      </c>
      <c r="F23" s="298">
        <v>51133</v>
      </c>
      <c r="G23" s="298">
        <v>50131</v>
      </c>
      <c r="H23" s="298">
        <v>52976</v>
      </c>
      <c r="I23" s="298">
        <v>56979</v>
      </c>
      <c r="J23" s="298">
        <v>56280</v>
      </c>
    </row>
    <row r="24" spans="1:11">
      <c r="A24" s="265" t="s">
        <v>428</v>
      </c>
      <c r="B24" s="298">
        <v>3457</v>
      </c>
      <c r="C24" s="298">
        <v>3969</v>
      </c>
      <c r="D24" s="298">
        <v>4126</v>
      </c>
      <c r="E24" s="298">
        <v>4405</v>
      </c>
      <c r="F24" s="298">
        <v>4461</v>
      </c>
      <c r="G24" s="298">
        <v>4172</v>
      </c>
      <c r="H24" s="298">
        <v>6009</v>
      </c>
      <c r="I24" s="298">
        <v>5844</v>
      </c>
      <c r="J24" s="298">
        <v>6268</v>
      </c>
    </row>
    <row r="25" spans="1:11">
      <c r="A25" s="263" t="s">
        <v>409</v>
      </c>
      <c r="B25" s="288">
        <v>5127</v>
      </c>
      <c r="C25" s="288">
        <v>6125</v>
      </c>
      <c r="D25" s="288">
        <v>2385</v>
      </c>
      <c r="E25" s="288">
        <v>4280</v>
      </c>
      <c r="F25" s="288">
        <v>7305</v>
      </c>
      <c r="G25" s="288">
        <v>12608</v>
      </c>
      <c r="H25" s="288">
        <v>8695</v>
      </c>
      <c r="I25" s="288">
        <v>4895</v>
      </c>
      <c r="J25" s="288">
        <v>4250</v>
      </c>
    </row>
    <row r="26" spans="1:11">
      <c r="A26" s="263" t="s">
        <v>39</v>
      </c>
      <c r="B26" s="288">
        <v>11168</v>
      </c>
      <c r="C26" s="288">
        <v>14261</v>
      </c>
      <c r="D26" s="288">
        <v>13744</v>
      </c>
      <c r="E26" s="288">
        <v>8928</v>
      </c>
      <c r="F26" s="288">
        <v>9717</v>
      </c>
      <c r="G26" s="288">
        <v>9666</v>
      </c>
      <c r="H26" s="288">
        <v>11522</v>
      </c>
      <c r="I26" s="288">
        <v>5473</v>
      </c>
      <c r="J26" s="288">
        <v>8237</v>
      </c>
    </row>
    <row r="27" spans="1:11">
      <c r="A27" s="263" t="s">
        <v>429</v>
      </c>
      <c r="B27" s="288">
        <v>2863</v>
      </c>
      <c r="C27" s="288">
        <v>1840</v>
      </c>
      <c r="D27" s="288">
        <v>1893</v>
      </c>
      <c r="E27" s="288">
        <v>2228</v>
      </c>
      <c r="F27" s="298">
        <v>2235</v>
      </c>
      <c r="G27" s="298">
        <v>2699</v>
      </c>
      <c r="H27" s="298">
        <v>3148</v>
      </c>
      <c r="I27" s="298">
        <v>2506</v>
      </c>
      <c r="J27" s="298">
        <v>2583</v>
      </c>
    </row>
    <row r="28" spans="1:11">
      <c r="A28" s="263" t="s">
        <v>40</v>
      </c>
      <c r="B28" s="310">
        <v>86957</v>
      </c>
      <c r="C28" s="310">
        <v>86957</v>
      </c>
      <c r="D28" s="310">
        <v>86957</v>
      </c>
      <c r="E28" s="310">
        <v>86957</v>
      </c>
      <c r="F28" s="310">
        <v>86013</v>
      </c>
      <c r="G28" s="310">
        <v>86013</v>
      </c>
      <c r="H28" s="310">
        <v>86013</v>
      </c>
      <c r="I28" s="310">
        <v>86013</v>
      </c>
      <c r="J28" s="310">
        <v>86490</v>
      </c>
    </row>
    <row r="29" spans="1:11">
      <c r="A29" s="261" t="s">
        <v>388</v>
      </c>
      <c r="B29" s="311">
        <v>755157</v>
      </c>
      <c r="C29" s="311">
        <v>778178</v>
      </c>
      <c r="D29" s="311">
        <v>787875</v>
      </c>
      <c r="E29" s="311">
        <v>796698</v>
      </c>
      <c r="F29" s="311">
        <v>806880</v>
      </c>
      <c r="G29" s="311">
        <v>796078</v>
      </c>
      <c r="H29" s="311">
        <v>778986</v>
      </c>
      <c r="I29" s="311">
        <v>766768</v>
      </c>
      <c r="J29" s="311">
        <v>773343</v>
      </c>
    </row>
    <row r="30" spans="1:11">
      <c r="A30" s="281"/>
      <c r="B30" s="265"/>
      <c r="C30" s="265"/>
      <c r="D30" s="265"/>
      <c r="E30" s="265"/>
      <c r="F30" s="265"/>
      <c r="G30" s="265"/>
      <c r="H30" s="265"/>
      <c r="I30" s="265"/>
      <c r="J30" s="265"/>
      <c r="K30" s="288"/>
    </row>
    <row r="31" spans="1:11">
      <c r="A31" s="261" t="s">
        <v>374</v>
      </c>
      <c r="B31" s="290"/>
      <c r="C31" s="285"/>
      <c r="D31" s="285"/>
      <c r="E31" s="285"/>
      <c r="F31" s="285"/>
      <c r="G31" s="285"/>
      <c r="H31" s="285"/>
      <c r="I31" s="285"/>
      <c r="J31" s="285"/>
      <c r="K31" s="288"/>
    </row>
    <row r="32" spans="1:11">
      <c r="A32" s="263" t="s">
        <v>410</v>
      </c>
      <c r="B32" s="285">
        <v>0.21558393723867356</v>
      </c>
      <c r="C32" s="285">
        <v>0.2142492888610768</v>
      </c>
      <c r="D32" s="285">
        <v>0.21313174107964458</v>
      </c>
      <c r="E32" s="285">
        <v>0.2118945842098722</v>
      </c>
      <c r="F32" s="285">
        <v>0.21645407718357129</v>
      </c>
      <c r="G32" s="285">
        <v>0.21815634718959695</v>
      </c>
      <c r="H32" s="285">
        <v>0.23557973207019595</v>
      </c>
      <c r="I32" s="285">
        <v>0.23557973207019595</v>
      </c>
      <c r="J32" s="285">
        <v>0.26140383824862123</v>
      </c>
      <c r="K32" s="288"/>
    </row>
    <row r="33" spans="1:11">
      <c r="A33" s="263" t="s">
        <v>102</v>
      </c>
      <c r="B33" s="285">
        <v>0.215</v>
      </c>
      <c r="C33" s="285">
        <v>0.214</v>
      </c>
      <c r="D33" s="285">
        <v>0.21299999999999999</v>
      </c>
      <c r="E33" s="285">
        <v>0.21199999999999999</v>
      </c>
      <c r="F33" s="285">
        <v>0.214</v>
      </c>
      <c r="G33" s="285">
        <v>0.219</v>
      </c>
      <c r="H33" s="285">
        <v>0.23574666652755463</v>
      </c>
      <c r="I33" s="285">
        <v>0.23574666652755463</v>
      </c>
      <c r="J33" s="285">
        <v>0.26162911333639605</v>
      </c>
      <c r="K33" s="288"/>
    </row>
    <row r="34" spans="1:11">
      <c r="A34" s="263" t="s">
        <v>111</v>
      </c>
      <c r="B34" s="285">
        <v>1.9918555255397236E-2</v>
      </c>
      <c r="C34" s="285">
        <v>1.3583761041818215E-2</v>
      </c>
      <c r="D34" s="285">
        <v>8.9319371727748786E-3</v>
      </c>
      <c r="E34" s="285">
        <v>7.8681745771712053E-3</v>
      </c>
      <c r="F34" s="285">
        <v>-5.5448815189373946E-6</v>
      </c>
      <c r="G34" s="285">
        <v>-1.5575860656869001E-4</v>
      </c>
      <c r="H34" s="285">
        <v>-2.6375056804614494E-4</v>
      </c>
      <c r="I34" s="285">
        <v>4.3873922751079819E-3</v>
      </c>
      <c r="J34" s="285">
        <v>5.2547901873660208E-3</v>
      </c>
      <c r="K34" s="288"/>
    </row>
    <row r="35" spans="1:11">
      <c r="A35" s="263" t="s">
        <v>396</v>
      </c>
      <c r="B35" s="285">
        <v>0.2356746421265313</v>
      </c>
      <c r="C35" s="285">
        <v>0.22824715847060062</v>
      </c>
      <c r="D35" s="285">
        <v>0.2225405145500555</v>
      </c>
      <c r="E35" s="285">
        <v>0.22025718402118252</v>
      </c>
      <c r="F35" s="285">
        <v>0.214</v>
      </c>
      <c r="G35" s="285">
        <v>0.219</v>
      </c>
      <c r="H35" s="285">
        <v>0.23574666652755463</v>
      </c>
      <c r="I35" s="285">
        <v>0.23991350708428102</v>
      </c>
      <c r="J35" s="285">
        <v>0.26673680920638387</v>
      </c>
      <c r="K35" s="288"/>
    </row>
    <row r="36" spans="1:11">
      <c r="A36" s="263"/>
      <c r="B36" s="285"/>
      <c r="C36" s="285"/>
      <c r="D36" s="285"/>
      <c r="E36" s="285"/>
      <c r="F36" s="285"/>
      <c r="G36" s="285"/>
      <c r="H36" s="285"/>
      <c r="I36" s="285"/>
      <c r="J36" s="285"/>
      <c r="K36" s="288"/>
    </row>
    <row r="37" spans="1:11">
      <c r="A37" s="261" t="s">
        <v>376</v>
      </c>
      <c r="B37" s="285"/>
      <c r="C37" s="285"/>
      <c r="D37" s="285"/>
      <c r="E37" s="285"/>
      <c r="F37" s="285"/>
      <c r="G37" s="285"/>
      <c r="H37" s="285"/>
      <c r="I37" s="285"/>
      <c r="J37" s="285"/>
      <c r="K37" s="288"/>
    </row>
    <row r="38" spans="1:11">
      <c r="A38" s="263" t="s">
        <v>377</v>
      </c>
      <c r="B38" s="288">
        <v>1152208</v>
      </c>
      <c r="C38" s="288">
        <v>1175769</v>
      </c>
      <c r="D38" s="288">
        <v>1169764</v>
      </c>
      <c r="E38" s="288">
        <v>1106368</v>
      </c>
      <c r="F38" s="288">
        <v>1167238</v>
      </c>
      <c r="G38" s="288">
        <v>1116222</v>
      </c>
      <c r="H38" s="288">
        <v>1081484</v>
      </c>
      <c r="I38" s="288">
        <v>1074207</v>
      </c>
      <c r="J38" s="288">
        <v>1114525</v>
      </c>
      <c r="K38" s="288"/>
    </row>
    <row r="39" spans="1:11">
      <c r="A39" s="263" t="s">
        <v>378</v>
      </c>
      <c r="B39" s="288">
        <v>8858</v>
      </c>
      <c r="C39" s="288">
        <v>7251</v>
      </c>
      <c r="D39" s="288">
        <v>7282</v>
      </c>
      <c r="E39" s="288">
        <v>8239</v>
      </c>
      <c r="F39" s="288">
        <v>8279</v>
      </c>
      <c r="G39" s="288">
        <v>8544</v>
      </c>
      <c r="H39" s="288">
        <v>10931</v>
      </c>
      <c r="I39" s="288">
        <v>10957</v>
      </c>
      <c r="J39" s="288">
        <v>12802</v>
      </c>
      <c r="K39" s="288"/>
    </row>
    <row r="40" spans="1:11">
      <c r="A40" s="263" t="s">
        <v>379</v>
      </c>
      <c r="B40" s="288">
        <v>8436</v>
      </c>
      <c r="C40" s="288">
        <v>8547</v>
      </c>
      <c r="D40" s="288">
        <v>8494</v>
      </c>
      <c r="E40" s="288">
        <v>8194</v>
      </c>
      <c r="F40" s="288">
        <v>9382</v>
      </c>
      <c r="G40" s="288">
        <v>7974</v>
      </c>
      <c r="H40" s="288">
        <v>8542</v>
      </c>
      <c r="I40" s="288">
        <v>8925</v>
      </c>
      <c r="J40" s="288">
        <v>10987</v>
      </c>
      <c r="K40" s="288"/>
    </row>
    <row r="41" spans="1:11">
      <c r="A41" s="263" t="s">
        <v>380</v>
      </c>
      <c r="B41" s="288">
        <v>103916</v>
      </c>
      <c r="C41" s="288">
        <v>63260</v>
      </c>
      <c r="D41" s="288">
        <v>61185</v>
      </c>
      <c r="E41" s="288">
        <v>68316</v>
      </c>
      <c r="F41" s="288">
        <v>82415</v>
      </c>
      <c r="G41" s="288">
        <v>86975</v>
      </c>
      <c r="H41" s="288">
        <v>88456</v>
      </c>
      <c r="I41" s="288">
        <v>83058</v>
      </c>
      <c r="J41" s="288">
        <v>97323</v>
      </c>
      <c r="K41" s="288"/>
    </row>
    <row r="42" spans="1:11">
      <c r="A42" s="261" t="s">
        <v>381</v>
      </c>
      <c r="B42" s="311">
        <v>1273418</v>
      </c>
      <c r="C42" s="311">
        <v>1254827</v>
      </c>
      <c r="D42" s="311">
        <v>1246725</v>
      </c>
      <c r="E42" s="311">
        <v>1191117</v>
      </c>
      <c r="F42" s="311">
        <v>1267314</v>
      </c>
      <c r="G42" s="311">
        <v>1219715</v>
      </c>
      <c r="H42" s="311">
        <v>1189413</v>
      </c>
      <c r="I42" s="311">
        <v>1177147</v>
      </c>
      <c r="J42" s="311">
        <v>1235637</v>
      </c>
      <c r="K42" s="288"/>
    </row>
    <row r="43" spans="1:11">
      <c r="A43" s="261" t="s">
        <v>126</v>
      </c>
      <c r="B43" s="311">
        <v>162549</v>
      </c>
      <c r="C43" s="311">
        <v>173599.03728379999</v>
      </c>
      <c r="D43" s="311">
        <v>168051</v>
      </c>
      <c r="E43" s="311">
        <v>168924.04505350001</v>
      </c>
      <c r="F43" s="311">
        <v>175385</v>
      </c>
      <c r="G43" s="311">
        <v>174410</v>
      </c>
      <c r="H43" s="311">
        <v>180763</v>
      </c>
      <c r="I43" s="311">
        <v>180763</v>
      </c>
      <c r="J43" s="311">
        <v>202329</v>
      </c>
      <c r="K43" s="288"/>
    </row>
    <row r="44" spans="1:11">
      <c r="A44" s="261" t="s">
        <v>376</v>
      </c>
      <c r="B44" s="303">
        <v>0.12764779514660543</v>
      </c>
      <c r="C44" s="303">
        <v>0.13834499678744558</v>
      </c>
      <c r="D44" s="303">
        <v>0.13479396017566023</v>
      </c>
      <c r="E44" s="303">
        <v>0.14181985905120992</v>
      </c>
      <c r="F44" s="303">
        <v>0.13839111696075321</v>
      </c>
      <c r="G44" s="303">
        <v>0.14299242036049406</v>
      </c>
      <c r="H44" s="303">
        <v>0.15356026052820931</v>
      </c>
      <c r="I44" s="303">
        <v>0.15356026052820931</v>
      </c>
      <c r="J44" s="303">
        <v>0.16630209710742944</v>
      </c>
      <c r="K44" s="288"/>
    </row>
    <row r="45" spans="1:11">
      <c r="A45" s="267"/>
      <c r="B45" s="285"/>
      <c r="C45" s="285"/>
      <c r="D45" s="285"/>
      <c r="E45" s="285"/>
      <c r="F45" s="285"/>
      <c r="G45" s="285"/>
      <c r="H45" s="285"/>
      <c r="I45" s="285"/>
      <c r="J45" s="285"/>
      <c r="K45" s="288"/>
    </row>
    <row r="46" spans="1:11">
      <c r="A46" s="261" t="s">
        <v>375</v>
      </c>
      <c r="B46" s="285"/>
      <c r="C46" s="285"/>
      <c r="D46" s="285"/>
      <c r="E46" s="285"/>
      <c r="F46" s="285"/>
      <c r="G46" s="285"/>
      <c r="H46" s="285"/>
      <c r="I46" s="285"/>
      <c r="J46" s="285"/>
      <c r="K46" s="288"/>
    </row>
    <row r="47" spans="1:11">
      <c r="A47" s="263" t="s">
        <v>34</v>
      </c>
      <c r="B47" s="285">
        <v>6.6283760350422999E-3</v>
      </c>
      <c r="C47" s="285">
        <v>7.9077312844222699E-3</v>
      </c>
      <c r="D47" s="285">
        <v>5.1395549463483219E-3</v>
      </c>
      <c r="E47" s="285">
        <v>9.8560037472331091E-3</v>
      </c>
      <c r="F47" s="285">
        <v>1.0433895933744762E-2</v>
      </c>
      <c r="G47" s="285">
        <v>1.2838666479918286E-2</v>
      </c>
      <c r="H47" s="285">
        <v>1.0086986674464371E-2</v>
      </c>
      <c r="I47" s="285">
        <v>1.9145403570873368E-2</v>
      </c>
      <c r="J47" s="285">
        <v>1.8410380897433597E-2</v>
      </c>
      <c r="K47" s="288"/>
    </row>
    <row r="48" spans="1:11">
      <c r="A48" s="263" t="s">
        <v>318</v>
      </c>
      <c r="B48" s="285">
        <v>0.62247363280042534</v>
      </c>
      <c r="C48" s="285">
        <v>0.63091131237641063</v>
      </c>
      <c r="D48" s="285">
        <v>0.64437564401680214</v>
      </c>
      <c r="E48" s="285">
        <v>0.68417169570436176</v>
      </c>
      <c r="F48" s="285">
        <v>0.66163225730221253</v>
      </c>
      <c r="G48" s="285">
        <v>0.67760311694312314</v>
      </c>
      <c r="H48" s="285">
        <v>0.68829133059883385</v>
      </c>
      <c r="I48" s="285">
        <v>0.66805954992162397</v>
      </c>
      <c r="J48" s="285">
        <v>0.68370891083149987</v>
      </c>
      <c r="K48" s="288"/>
    </row>
    <row r="50" spans="1:11" ht="19.5" customHeight="1">
      <c r="A50" s="328" t="s">
        <v>415</v>
      </c>
      <c r="B50" s="328"/>
      <c r="C50" s="328"/>
      <c r="D50" s="328"/>
      <c r="E50" s="328"/>
      <c r="F50" s="328"/>
      <c r="K50" s="271"/>
    </row>
    <row r="51" spans="1:11">
      <c r="A51" s="271" t="s">
        <v>416</v>
      </c>
      <c r="K51" s="271"/>
    </row>
    <row r="52" spans="1:11">
      <c r="A52" s="271"/>
      <c r="K52" s="271"/>
    </row>
    <row r="56" spans="1:11">
      <c r="A56" s="271"/>
    </row>
    <row r="57" spans="1:11">
      <c r="A57" s="271"/>
    </row>
    <row r="58" spans="1:11">
      <c r="A58" s="267"/>
      <c r="B58" s="264"/>
      <c r="C58" s="264"/>
      <c r="D58" s="264"/>
      <c r="E58" s="264"/>
      <c r="F58" s="264"/>
      <c r="G58" s="264"/>
      <c r="H58" s="264"/>
      <c r="I58" s="264"/>
      <c r="J58" s="264"/>
    </row>
    <row r="59" spans="1:11">
      <c r="B59" s="268"/>
      <c r="C59" s="268"/>
      <c r="D59" s="268"/>
      <c r="E59" s="268"/>
      <c r="F59" s="268"/>
      <c r="G59" s="268"/>
      <c r="H59" s="268"/>
      <c r="I59" s="268"/>
      <c r="J59" s="268"/>
    </row>
    <row r="60" spans="1:11">
      <c r="A60" s="281"/>
      <c r="B60" s="270"/>
      <c r="C60" s="270"/>
      <c r="D60" s="270"/>
      <c r="E60" s="270"/>
      <c r="F60" s="270"/>
      <c r="G60" s="270"/>
      <c r="H60" s="270"/>
      <c r="I60" s="270"/>
      <c r="J60" s="270"/>
    </row>
    <row r="61" spans="1:11">
      <c r="A61" s="267"/>
      <c r="B61" s="264"/>
      <c r="C61" s="264"/>
      <c r="D61" s="264"/>
      <c r="E61" s="264"/>
      <c r="F61" s="264"/>
      <c r="G61" s="264"/>
      <c r="H61" s="264"/>
      <c r="I61" s="264"/>
      <c r="J61" s="264"/>
    </row>
    <row r="62" spans="1:11">
      <c r="A62" s="267"/>
      <c r="B62" s="264"/>
      <c r="C62" s="264"/>
      <c r="D62" s="264"/>
      <c r="E62" s="264"/>
      <c r="F62" s="264"/>
      <c r="G62" s="264"/>
      <c r="H62" s="264"/>
      <c r="I62" s="264"/>
      <c r="J62" s="264"/>
    </row>
    <row r="63" spans="1:11">
      <c r="A63" s="267"/>
      <c r="B63" s="264"/>
      <c r="C63" s="264"/>
      <c r="D63" s="264"/>
      <c r="E63" s="264"/>
      <c r="F63" s="264"/>
      <c r="G63" s="264"/>
      <c r="H63" s="264"/>
      <c r="I63" s="264"/>
      <c r="J63" s="264"/>
    </row>
  </sheetData>
  <mergeCells count="1">
    <mergeCell ref="A50:F50"/>
  </mergeCells>
  <pageMargins left="0.70866141732283472" right="0.70866141732283472" top="0.74803149606299213" bottom="0.74803149606299213" header="0.31496062992125984" footer="0.31496062992125984"/>
  <pageSetup paperSize="9" scale="91" firstPageNumber="17" fitToHeight="2" orientation="landscape" useFirstPageNumber="1" r:id="rId1"/>
  <headerFooter>
    <oddFooter>&amp;L&amp;8______________________________________________________&amp;"-,Italic"
Arion Bank Factbook 30.09.2019&amp;C&amp;8&amp;P&amp;R&amp;8__________________________&amp;"-,Italic"____________________________
All amounts are in ISK millions</oddFooter>
  </headerFooter>
  <rowBreaks count="1" manualBreakCount="1">
    <brk id="30"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62"/>
  <sheetViews>
    <sheetView zoomScaleNormal="100" zoomScaleSheetLayoutView="100" workbookViewId="0"/>
  </sheetViews>
  <sheetFormatPr defaultRowHeight="15"/>
  <cols>
    <col min="1" max="1" width="44.85546875" style="247" customWidth="1"/>
    <col min="2" max="6" width="9" style="247" customWidth="1"/>
    <col min="7" max="7" width="40.28515625" style="247" customWidth="1"/>
    <col min="8" max="16384" width="9.140625" style="247"/>
  </cols>
  <sheetData>
    <row r="1" spans="1:12" ht="27.75" customHeight="1">
      <c r="A1" s="255" t="s">
        <v>390</v>
      </c>
      <c r="B1" s="252">
        <v>0</v>
      </c>
      <c r="C1" s="252" t="e">
        <f>-VLOOKUP(#REF!,#REF!,10,FALSE)</f>
        <v>#REF!</v>
      </c>
      <c r="D1" s="252" t="e">
        <f>+C1+4</f>
        <v>#REF!</v>
      </c>
      <c r="E1" s="252" t="e">
        <f>+D1+4</f>
        <v>#REF!</v>
      </c>
      <c r="F1" s="252" t="e">
        <f>+E1+4</f>
        <v>#REF!</v>
      </c>
      <c r="G1" s="245"/>
    </row>
    <row r="2" spans="1:12">
      <c r="A2" s="253"/>
      <c r="B2" s="254"/>
      <c r="C2" s="254"/>
      <c r="D2" s="254"/>
      <c r="E2" s="254"/>
      <c r="F2" s="254"/>
      <c r="G2" s="245"/>
    </row>
    <row r="3" spans="1:12">
      <c r="A3" s="248"/>
      <c r="B3" s="249"/>
      <c r="C3" s="249"/>
      <c r="D3" s="249"/>
      <c r="E3" s="249"/>
      <c r="F3" s="249"/>
      <c r="G3" s="245"/>
    </row>
    <row r="4" spans="1:12">
      <c r="A4" s="248"/>
      <c r="B4" s="249"/>
      <c r="C4" s="249"/>
      <c r="D4" s="249"/>
      <c r="E4" s="249"/>
      <c r="F4" s="249"/>
      <c r="G4" s="245"/>
    </row>
    <row r="5" spans="1:12" ht="15" customHeight="1">
      <c r="A5" s="329" t="s">
        <v>391</v>
      </c>
      <c r="B5" s="329"/>
      <c r="C5" s="329"/>
      <c r="D5" s="329"/>
      <c r="E5" s="329"/>
      <c r="F5" s="329"/>
      <c r="G5" s="330"/>
      <c r="H5" s="330"/>
      <c r="I5" s="330"/>
      <c r="J5" s="330"/>
      <c r="K5" s="330"/>
      <c r="L5" s="330"/>
    </row>
    <row r="6" spans="1:12">
      <c r="A6" s="329"/>
      <c r="B6" s="329"/>
      <c r="C6" s="329"/>
      <c r="D6" s="329"/>
      <c r="E6" s="329"/>
      <c r="F6" s="329"/>
      <c r="G6" s="330"/>
      <c r="H6" s="330"/>
      <c r="I6" s="330"/>
      <c r="J6" s="330"/>
      <c r="K6" s="330"/>
      <c r="L6" s="330"/>
    </row>
    <row r="7" spans="1:12">
      <c r="A7" s="329"/>
      <c r="B7" s="329"/>
      <c r="C7" s="329"/>
      <c r="D7" s="329"/>
      <c r="E7" s="329"/>
      <c r="F7" s="329"/>
      <c r="G7" s="330"/>
      <c r="H7" s="330"/>
      <c r="I7" s="330"/>
      <c r="J7" s="330"/>
      <c r="K7" s="330"/>
      <c r="L7" s="330"/>
    </row>
    <row r="8" spans="1:12">
      <c r="A8" s="329"/>
      <c r="B8" s="329"/>
      <c r="C8" s="329"/>
      <c r="D8" s="329"/>
      <c r="E8" s="329"/>
      <c r="F8" s="329"/>
      <c r="G8" s="330"/>
      <c r="H8" s="330"/>
      <c r="I8" s="330"/>
      <c r="J8" s="330"/>
      <c r="K8" s="330"/>
      <c r="L8" s="330"/>
    </row>
    <row r="9" spans="1:12">
      <c r="A9" s="329" t="s">
        <v>392</v>
      </c>
      <c r="B9" s="329"/>
      <c r="C9" s="329"/>
      <c r="D9" s="329"/>
      <c r="E9" s="329"/>
      <c r="F9" s="329"/>
      <c r="G9" s="330"/>
      <c r="H9" s="330"/>
      <c r="I9" s="330"/>
      <c r="J9" s="330"/>
      <c r="K9" s="330"/>
      <c r="L9" s="330"/>
    </row>
    <row r="10" spans="1:12">
      <c r="A10" s="329"/>
      <c r="B10" s="329"/>
      <c r="C10" s="329"/>
      <c r="D10" s="329"/>
      <c r="E10" s="329"/>
      <c r="F10" s="329"/>
      <c r="G10" s="330"/>
      <c r="H10" s="330"/>
      <c r="I10" s="330"/>
      <c r="J10" s="330"/>
      <c r="K10" s="330"/>
      <c r="L10" s="330"/>
    </row>
    <row r="11" spans="1:12">
      <c r="A11" s="329"/>
      <c r="B11" s="329"/>
      <c r="C11" s="329"/>
      <c r="D11" s="329"/>
      <c r="E11" s="329"/>
      <c r="F11" s="329"/>
      <c r="G11" s="330"/>
      <c r="H11" s="330"/>
      <c r="I11" s="330"/>
      <c r="J11" s="330"/>
      <c r="K11" s="330"/>
      <c r="L11" s="330"/>
    </row>
    <row r="12" spans="1:12">
      <c r="A12" s="329" t="s">
        <v>393</v>
      </c>
      <c r="B12" s="329"/>
      <c r="C12" s="329"/>
      <c r="D12" s="329"/>
      <c r="E12" s="329"/>
      <c r="F12" s="329"/>
      <c r="G12" s="330"/>
      <c r="H12" s="330"/>
      <c r="I12" s="330"/>
      <c r="J12" s="330"/>
      <c r="K12" s="330"/>
      <c r="L12" s="330"/>
    </row>
    <row r="13" spans="1:12">
      <c r="A13" s="329"/>
      <c r="B13" s="329"/>
      <c r="C13" s="329"/>
      <c r="D13" s="329"/>
      <c r="E13" s="329"/>
      <c r="F13" s="329"/>
      <c r="G13" s="330"/>
      <c r="H13" s="330"/>
      <c r="I13" s="330"/>
      <c r="J13" s="330"/>
      <c r="K13" s="330"/>
      <c r="L13" s="330"/>
    </row>
    <row r="14" spans="1:12">
      <c r="A14" s="329"/>
      <c r="B14" s="329"/>
      <c r="C14" s="329"/>
      <c r="D14" s="329"/>
      <c r="E14" s="329"/>
      <c r="F14" s="329"/>
      <c r="G14" s="330"/>
      <c r="H14" s="330"/>
      <c r="I14" s="330"/>
      <c r="J14" s="330"/>
      <c r="K14" s="330"/>
      <c r="L14" s="330"/>
    </row>
    <row r="15" spans="1:12">
      <c r="A15" s="329"/>
      <c r="B15" s="329"/>
      <c r="C15" s="329"/>
      <c r="D15" s="329"/>
      <c r="E15" s="329"/>
      <c r="F15" s="329"/>
      <c r="G15" s="330"/>
      <c r="H15" s="330"/>
      <c r="I15" s="330"/>
      <c r="J15" s="330"/>
      <c r="K15" s="330"/>
      <c r="L15" s="330"/>
    </row>
    <row r="16" spans="1:12">
      <c r="A16" s="329"/>
      <c r="B16" s="329"/>
      <c r="C16" s="329"/>
      <c r="D16" s="329"/>
      <c r="E16" s="329"/>
      <c r="F16" s="329"/>
      <c r="G16" s="330"/>
      <c r="H16" s="330"/>
      <c r="I16" s="330"/>
      <c r="J16" s="330"/>
      <c r="K16" s="330"/>
      <c r="L16" s="330"/>
    </row>
    <row r="17" spans="1:12">
      <c r="A17" s="329"/>
      <c r="B17" s="329"/>
      <c r="C17" s="329"/>
      <c r="D17" s="329"/>
      <c r="E17" s="329"/>
      <c r="F17" s="329"/>
      <c r="G17" s="330"/>
      <c r="H17" s="330"/>
      <c r="I17" s="330"/>
      <c r="J17" s="330"/>
      <c r="K17" s="330"/>
      <c r="L17" s="330"/>
    </row>
    <row r="18" spans="1:12" s="244" customFormat="1">
      <c r="A18" s="329" t="s">
        <v>395</v>
      </c>
      <c r="B18" s="329"/>
      <c r="C18" s="329"/>
      <c r="D18" s="329"/>
      <c r="E18" s="329"/>
      <c r="F18" s="329"/>
      <c r="G18" s="330"/>
      <c r="H18" s="330"/>
      <c r="I18" s="330"/>
      <c r="J18" s="330"/>
      <c r="K18" s="330"/>
      <c r="L18" s="330"/>
    </row>
    <row r="19" spans="1:12">
      <c r="A19" s="329"/>
      <c r="B19" s="329"/>
      <c r="C19" s="329"/>
      <c r="D19" s="329"/>
      <c r="E19" s="329"/>
      <c r="F19" s="329"/>
      <c r="G19" s="330"/>
      <c r="H19" s="330"/>
      <c r="I19" s="330"/>
      <c r="J19" s="330"/>
      <c r="K19" s="330"/>
      <c r="L19" s="330"/>
    </row>
    <row r="20" spans="1:12">
      <c r="A20" s="265" t="s">
        <v>394</v>
      </c>
      <c r="B20" s="269"/>
      <c r="C20" s="269"/>
      <c r="D20" s="269"/>
      <c r="E20" s="269"/>
      <c r="F20" s="269"/>
      <c r="G20" s="330"/>
      <c r="H20" s="330"/>
      <c r="I20" s="330"/>
      <c r="J20" s="330"/>
      <c r="K20" s="330"/>
      <c r="L20" s="330"/>
    </row>
    <row r="21" spans="1:12">
      <c r="A21" s="250"/>
      <c r="B21" s="250"/>
      <c r="C21" s="250"/>
      <c r="D21" s="250"/>
      <c r="E21" s="250"/>
      <c r="F21" s="250"/>
      <c r="G21" s="330"/>
      <c r="H21" s="330"/>
      <c r="I21" s="330"/>
      <c r="J21" s="330"/>
      <c r="K21" s="330"/>
      <c r="L21" s="330"/>
    </row>
    <row r="22" spans="1:12">
      <c r="A22" s="250"/>
      <c r="B22" s="250"/>
      <c r="C22" s="250"/>
      <c r="D22" s="250"/>
      <c r="E22" s="250"/>
      <c r="F22" s="250"/>
      <c r="G22" s="330"/>
      <c r="H22" s="330"/>
      <c r="I22" s="330"/>
      <c r="J22" s="330"/>
      <c r="K22" s="330"/>
      <c r="L22" s="330"/>
    </row>
    <row r="23" spans="1:12">
      <c r="A23" s="250"/>
      <c r="B23" s="250"/>
      <c r="C23" s="250"/>
      <c r="D23" s="250"/>
      <c r="E23" s="250"/>
      <c r="F23" s="250"/>
      <c r="G23" s="330"/>
      <c r="H23" s="330"/>
      <c r="I23" s="330"/>
      <c r="J23" s="330"/>
      <c r="K23" s="330"/>
      <c r="L23" s="330"/>
    </row>
    <row r="24" spans="1:12">
      <c r="A24" s="250"/>
      <c r="B24" s="250"/>
      <c r="C24" s="250"/>
      <c r="D24" s="250"/>
      <c r="E24" s="250"/>
      <c r="F24" s="250"/>
      <c r="G24" s="330"/>
      <c r="H24" s="330"/>
      <c r="I24" s="330"/>
      <c r="J24" s="330"/>
      <c r="K24" s="330"/>
      <c r="L24" s="330"/>
    </row>
    <row r="25" spans="1:12">
      <c r="A25" s="250"/>
      <c r="B25" s="250"/>
      <c r="C25" s="250"/>
      <c r="D25" s="250"/>
      <c r="E25" s="250"/>
      <c r="F25" s="250"/>
      <c r="G25" s="330"/>
      <c r="H25" s="330"/>
      <c r="I25" s="330"/>
      <c r="J25" s="330"/>
      <c r="K25" s="330"/>
      <c r="L25" s="330"/>
    </row>
    <row r="26" spans="1:12">
      <c r="A26" s="250"/>
      <c r="B26" s="250"/>
      <c r="C26" s="250"/>
      <c r="D26" s="250"/>
      <c r="E26" s="250"/>
      <c r="F26" s="250"/>
      <c r="G26" s="330"/>
      <c r="H26" s="330"/>
      <c r="I26" s="330"/>
      <c r="J26" s="330"/>
      <c r="K26" s="330"/>
      <c r="L26" s="330"/>
    </row>
    <row r="27" spans="1:12">
      <c r="A27" s="246"/>
      <c r="B27" s="245"/>
      <c r="C27" s="245"/>
      <c r="D27" s="245"/>
      <c r="E27" s="245"/>
      <c r="F27" s="245"/>
      <c r="G27" s="246"/>
      <c r="H27" s="245"/>
      <c r="I27" s="245"/>
      <c r="J27" s="245"/>
      <c r="K27" s="245"/>
      <c r="L27" s="245"/>
    </row>
    <row r="28" spans="1:12">
      <c r="A28" s="245"/>
      <c r="B28" s="245"/>
      <c r="C28" s="245"/>
      <c r="D28" s="245"/>
      <c r="E28" s="245"/>
      <c r="F28" s="245"/>
      <c r="G28" s="245"/>
      <c r="H28" s="245"/>
      <c r="I28" s="245"/>
      <c r="J28" s="245"/>
      <c r="K28" s="245"/>
      <c r="L28" s="245"/>
    </row>
    <row r="29" spans="1:12">
      <c r="A29" s="245"/>
      <c r="B29" s="245"/>
      <c r="C29" s="245"/>
      <c r="D29" s="245"/>
      <c r="E29" s="245"/>
      <c r="F29" s="245"/>
      <c r="G29" s="330"/>
      <c r="H29" s="330"/>
      <c r="I29" s="330"/>
      <c r="J29" s="330"/>
      <c r="K29" s="330"/>
      <c r="L29" s="330"/>
    </row>
    <row r="30" spans="1:12">
      <c r="A30" s="245"/>
      <c r="B30" s="245"/>
      <c r="C30" s="245"/>
      <c r="D30" s="245"/>
      <c r="E30" s="245"/>
      <c r="F30" s="245"/>
      <c r="G30" s="330"/>
      <c r="H30" s="330"/>
      <c r="I30" s="330"/>
      <c r="J30" s="330"/>
      <c r="K30" s="330"/>
      <c r="L30" s="330"/>
    </row>
    <row r="31" spans="1:12">
      <c r="A31" s="245"/>
      <c r="B31" s="245"/>
      <c r="C31" s="245"/>
      <c r="D31" s="245"/>
      <c r="E31" s="245"/>
      <c r="F31" s="245"/>
      <c r="G31" s="330"/>
      <c r="H31" s="330"/>
      <c r="I31" s="330"/>
      <c r="J31" s="330"/>
      <c r="K31" s="330"/>
      <c r="L31" s="330"/>
    </row>
    <row r="32" spans="1:12">
      <c r="A32" s="245"/>
      <c r="B32" s="245"/>
      <c r="C32" s="245"/>
      <c r="D32" s="245"/>
      <c r="E32" s="245"/>
      <c r="F32" s="245"/>
      <c r="G32" s="330"/>
      <c r="H32" s="330"/>
      <c r="I32" s="330"/>
      <c r="J32" s="330"/>
      <c r="K32" s="330"/>
      <c r="L32" s="330"/>
    </row>
    <row r="33" spans="1:12">
      <c r="A33" s="245"/>
      <c r="B33" s="245"/>
      <c r="C33" s="245"/>
      <c r="D33" s="245"/>
      <c r="E33" s="245"/>
      <c r="F33" s="245"/>
      <c r="G33" s="330"/>
      <c r="H33" s="330"/>
      <c r="I33" s="330"/>
      <c r="J33" s="330"/>
      <c r="K33" s="330"/>
      <c r="L33" s="330"/>
    </row>
    <row r="34" spans="1:12">
      <c r="A34" s="245"/>
      <c r="B34" s="245"/>
      <c r="C34" s="245"/>
      <c r="D34" s="245"/>
      <c r="E34" s="245"/>
      <c r="F34" s="245"/>
      <c r="G34" s="330"/>
      <c r="H34" s="330"/>
      <c r="I34" s="330"/>
      <c r="J34" s="330"/>
      <c r="K34" s="330"/>
      <c r="L34" s="330"/>
    </row>
    <row r="35" spans="1:12">
      <c r="A35" s="245"/>
      <c r="B35" s="245"/>
      <c r="C35" s="245"/>
      <c r="D35" s="245"/>
      <c r="E35" s="245"/>
      <c r="F35" s="245"/>
      <c r="G35" s="330"/>
      <c r="H35" s="330"/>
      <c r="I35" s="330"/>
      <c r="J35" s="330"/>
      <c r="K35" s="330"/>
      <c r="L35" s="330"/>
    </row>
    <row r="36" spans="1:12">
      <c r="A36" s="245"/>
      <c r="B36" s="245"/>
      <c r="C36" s="245"/>
      <c r="D36" s="245"/>
      <c r="E36" s="245"/>
      <c r="F36" s="245"/>
      <c r="G36" s="330"/>
      <c r="H36" s="330"/>
      <c r="I36" s="330"/>
      <c r="J36" s="330"/>
      <c r="K36" s="330"/>
      <c r="L36" s="330"/>
    </row>
    <row r="37" spans="1:12">
      <c r="A37" s="245"/>
      <c r="B37" s="245"/>
      <c r="C37" s="245"/>
      <c r="D37" s="245"/>
      <c r="E37" s="245"/>
      <c r="F37" s="245"/>
      <c r="G37" s="330"/>
      <c r="H37" s="330"/>
      <c r="I37" s="330"/>
      <c r="J37" s="330"/>
      <c r="K37" s="330"/>
      <c r="L37" s="330"/>
    </row>
    <row r="38" spans="1:12">
      <c r="A38" s="245"/>
      <c r="B38" s="245"/>
      <c r="C38" s="245"/>
      <c r="D38" s="245"/>
      <c r="E38" s="245"/>
      <c r="F38" s="245"/>
      <c r="G38" s="330"/>
      <c r="H38" s="330"/>
      <c r="I38" s="330"/>
      <c r="J38" s="330"/>
      <c r="K38" s="330"/>
      <c r="L38" s="330"/>
    </row>
    <row r="39" spans="1:12">
      <c r="A39" s="245"/>
      <c r="B39" s="245"/>
      <c r="C39" s="245"/>
      <c r="D39" s="245"/>
      <c r="E39" s="245"/>
      <c r="F39" s="245"/>
    </row>
    <row r="40" spans="1:12">
      <c r="A40" s="245"/>
      <c r="B40" s="245"/>
      <c r="C40" s="245"/>
      <c r="D40" s="245"/>
      <c r="E40" s="245"/>
      <c r="F40" s="245"/>
    </row>
    <row r="41" spans="1:12">
      <c r="A41" s="245"/>
      <c r="B41" s="245"/>
      <c r="C41" s="245"/>
      <c r="D41" s="245"/>
      <c r="E41" s="245"/>
      <c r="F41" s="245"/>
    </row>
    <row r="42" spans="1:12">
      <c r="A42" s="245"/>
      <c r="B42" s="245"/>
      <c r="C42" s="245"/>
      <c r="D42" s="245"/>
      <c r="E42" s="245"/>
      <c r="F42" s="245"/>
    </row>
    <row r="43" spans="1:12">
      <c r="A43" s="245"/>
      <c r="B43" s="245"/>
      <c r="C43" s="245"/>
      <c r="D43" s="245"/>
      <c r="E43" s="245"/>
      <c r="F43" s="245"/>
    </row>
    <row r="44" spans="1:12">
      <c r="A44" s="245"/>
      <c r="B44" s="245"/>
      <c r="C44" s="245"/>
      <c r="D44" s="245"/>
      <c r="E44" s="245"/>
      <c r="F44" s="245"/>
    </row>
    <row r="45" spans="1:12">
      <c r="A45" s="245"/>
      <c r="B45" s="245"/>
      <c r="C45" s="245"/>
      <c r="D45" s="245"/>
      <c r="E45" s="245"/>
      <c r="F45" s="245"/>
    </row>
    <row r="46" spans="1:12">
      <c r="A46" s="245"/>
      <c r="B46" s="245"/>
      <c r="C46" s="245"/>
      <c r="D46" s="245"/>
      <c r="E46" s="245"/>
      <c r="F46" s="245"/>
    </row>
    <row r="47" spans="1:12">
      <c r="A47" s="245"/>
      <c r="B47" s="245"/>
      <c r="C47" s="245"/>
      <c r="D47" s="245"/>
      <c r="E47" s="245"/>
      <c r="F47" s="245"/>
    </row>
    <row r="48" spans="1:12">
      <c r="A48" s="245"/>
      <c r="B48" s="245"/>
      <c r="C48" s="245"/>
      <c r="D48" s="245"/>
      <c r="E48" s="245"/>
      <c r="F48" s="245"/>
    </row>
    <row r="49" spans="1:6">
      <c r="A49" s="245"/>
      <c r="B49" s="245"/>
      <c r="C49" s="245"/>
      <c r="D49" s="245"/>
      <c r="E49" s="245"/>
      <c r="F49" s="245"/>
    </row>
    <row r="50" spans="1:6">
      <c r="A50" s="245"/>
      <c r="B50" s="245"/>
      <c r="C50" s="245"/>
      <c r="D50" s="245"/>
      <c r="E50" s="245"/>
      <c r="F50" s="245"/>
    </row>
    <row r="51" spans="1:6">
      <c r="A51" s="245"/>
      <c r="B51" s="245"/>
      <c r="C51" s="245"/>
      <c r="D51" s="245"/>
      <c r="E51" s="245"/>
      <c r="F51" s="245"/>
    </row>
    <row r="52" spans="1:6">
      <c r="A52" s="245"/>
      <c r="B52" s="245"/>
      <c r="C52" s="245"/>
      <c r="D52" s="245"/>
      <c r="E52" s="245"/>
      <c r="F52" s="245"/>
    </row>
    <row r="53" spans="1:6">
      <c r="A53" s="245"/>
      <c r="B53" s="245"/>
      <c r="C53" s="245"/>
      <c r="D53" s="245"/>
      <c r="E53" s="245"/>
      <c r="F53" s="245"/>
    </row>
    <row r="54" spans="1:6">
      <c r="A54" s="245"/>
      <c r="B54" s="245"/>
      <c r="C54" s="245"/>
      <c r="D54" s="245"/>
      <c r="E54" s="245"/>
      <c r="F54" s="245"/>
    </row>
    <row r="55" spans="1:6">
      <c r="A55" s="245"/>
      <c r="B55" s="245"/>
      <c r="C55" s="245"/>
      <c r="D55" s="245"/>
      <c r="E55" s="245"/>
      <c r="F55" s="245"/>
    </row>
    <row r="56" spans="1:6">
      <c r="A56" s="245"/>
      <c r="B56" s="245"/>
      <c r="C56" s="245"/>
      <c r="D56" s="245"/>
      <c r="E56" s="245"/>
      <c r="F56" s="245"/>
    </row>
    <row r="57" spans="1:6">
      <c r="A57" s="245"/>
      <c r="B57" s="245"/>
      <c r="C57" s="245"/>
      <c r="D57" s="245"/>
      <c r="E57" s="245"/>
      <c r="F57" s="245"/>
    </row>
    <row r="58" spans="1:6">
      <c r="A58" s="245"/>
      <c r="B58" s="245"/>
      <c r="C58" s="245"/>
      <c r="D58" s="245"/>
      <c r="E58" s="245"/>
      <c r="F58" s="245"/>
    </row>
    <row r="59" spans="1:6">
      <c r="A59" s="245"/>
      <c r="B59" s="245"/>
      <c r="C59" s="245"/>
      <c r="D59" s="245"/>
      <c r="E59" s="245"/>
      <c r="F59" s="245"/>
    </row>
    <row r="60" spans="1:6">
      <c r="A60" s="245"/>
      <c r="B60" s="245"/>
      <c r="C60" s="245"/>
      <c r="D60" s="245"/>
      <c r="E60" s="245"/>
      <c r="F60" s="245"/>
    </row>
    <row r="61" spans="1:6">
      <c r="A61" s="245"/>
      <c r="B61" s="245"/>
      <c r="C61" s="245"/>
      <c r="D61" s="245"/>
      <c r="E61" s="245"/>
      <c r="F61" s="245"/>
    </row>
    <row r="62" spans="1:6">
      <c r="A62" s="245"/>
      <c r="B62" s="245"/>
      <c r="C62" s="245"/>
      <c r="D62" s="245"/>
      <c r="E62" s="245"/>
      <c r="F62" s="245"/>
    </row>
  </sheetData>
  <mergeCells count="9">
    <mergeCell ref="A5:F8"/>
    <mergeCell ref="A9:F11"/>
    <mergeCell ref="A12:F17"/>
    <mergeCell ref="A18:F19"/>
    <mergeCell ref="G29:L38"/>
    <mergeCell ref="G5:L14"/>
    <mergeCell ref="G15:L17"/>
    <mergeCell ref="G18:L23"/>
    <mergeCell ref="G24:L26"/>
  </mergeCells>
  <pageMargins left="0.70866141732283472" right="0.70866141732283472" top="0.74803149606299213" bottom="0.74803149606299213" header="0.31496062992125984" footer="0.31496062992125984"/>
  <pageSetup paperSize="9" scale="97" firstPageNumber="19" orientation="portrait" useFirstPageNumber="1" r:id="rId1"/>
  <headerFooter>
    <oddFooter xml:space="preserve">&amp;L&amp;8______________________________________________________
&amp;"-,Italic"Arion Bank Factbook 30.09.2019&amp;C&amp;8&amp;P&amp;R&amp;8______________________________________________________
</oddFooter>
  </headerFooter>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3:X252"/>
  <sheetViews>
    <sheetView showGridLines="0" workbookViewId="0">
      <selection activeCell="N26" sqref="N26"/>
    </sheetView>
  </sheetViews>
  <sheetFormatPr defaultRowHeight="12"/>
  <cols>
    <col min="1" max="1" width="24.28515625" style="11" customWidth="1"/>
    <col min="2" max="4" width="8.7109375" style="47" customWidth="1"/>
    <col min="5" max="21" width="8.7109375" style="11" customWidth="1"/>
    <col min="22" max="16384" width="9.140625" style="11"/>
  </cols>
  <sheetData>
    <row r="3" spans="1:24" ht="15" customHeight="1">
      <c r="A3" s="45"/>
      <c r="E3" s="47"/>
      <c r="I3" s="331"/>
      <c r="J3" s="331"/>
      <c r="K3" s="331"/>
      <c r="L3" s="331"/>
      <c r="M3" s="331"/>
      <c r="N3" s="331"/>
      <c r="O3" s="331"/>
      <c r="P3" s="331"/>
      <c r="Q3" s="331"/>
      <c r="R3" s="331"/>
    </row>
    <row r="4" spans="1:24" ht="15" customHeight="1">
      <c r="A4" s="43"/>
      <c r="B4" s="61" t="s">
        <v>66</v>
      </c>
      <c r="C4" s="107" t="s">
        <v>67</v>
      </c>
      <c r="D4" s="107" t="s">
        <v>68</v>
      </c>
      <c r="E4" s="107" t="s">
        <v>69</v>
      </c>
      <c r="F4" s="61" t="s">
        <v>70</v>
      </c>
      <c r="G4" s="61" t="s">
        <v>71</v>
      </c>
      <c r="H4" s="61" t="s">
        <v>113</v>
      </c>
      <c r="I4" s="61" t="s">
        <v>127</v>
      </c>
      <c r="J4" s="61" t="s">
        <v>133</v>
      </c>
      <c r="K4" s="61" t="s">
        <v>158</v>
      </c>
      <c r="L4" s="61" t="s">
        <v>232</v>
      </c>
      <c r="M4" s="61" t="s">
        <v>236</v>
      </c>
      <c r="N4" s="61" t="s">
        <v>263</v>
      </c>
      <c r="O4" s="61" t="s">
        <v>282</v>
      </c>
      <c r="P4" s="61" t="s">
        <v>282</v>
      </c>
      <c r="Q4" s="61"/>
      <c r="R4" s="61"/>
      <c r="S4" s="61"/>
      <c r="T4" s="61"/>
    </row>
    <row r="5" spans="1:24">
      <c r="A5" s="43" t="s">
        <v>128</v>
      </c>
      <c r="B5" s="110" t="e">
        <f>#REF!</f>
        <v>#REF!</v>
      </c>
      <c r="C5" s="110" t="e">
        <f>#REF!</f>
        <v>#REF!</v>
      </c>
      <c r="D5" s="110" t="e">
        <f>#REF!</f>
        <v>#REF!</v>
      </c>
      <c r="E5" s="110" t="e">
        <f>#REF!</f>
        <v>#REF!</v>
      </c>
      <c r="F5" s="110" t="e">
        <f>#REF!</f>
        <v>#REF!</v>
      </c>
      <c r="G5" s="110" t="e">
        <f>#REF!</f>
        <v>#REF!</v>
      </c>
      <c r="H5" s="110" t="e">
        <f>#REF!</f>
        <v>#REF!</v>
      </c>
      <c r="I5" s="110" t="e">
        <f>#REF!</f>
        <v>#REF!</v>
      </c>
      <c r="J5" s="110" t="e">
        <f>#REF!</f>
        <v>#REF!</v>
      </c>
      <c r="K5" s="110" t="e">
        <f>#REF!</f>
        <v>#REF!</v>
      </c>
      <c r="L5" s="110" t="e">
        <f>#REF!</f>
        <v>#REF!</v>
      </c>
      <c r="M5" s="110" t="e">
        <f>#REF!</f>
        <v>#REF!</v>
      </c>
      <c r="N5" s="110" t="e">
        <f>#REF!</f>
        <v>#REF!</v>
      </c>
      <c r="O5" s="110"/>
      <c r="P5" s="60"/>
      <c r="Q5" s="60"/>
      <c r="R5" s="60"/>
      <c r="S5" s="60"/>
      <c r="T5" s="106"/>
    </row>
    <row r="6" spans="1:24">
      <c r="A6" s="43" t="s">
        <v>129</v>
      </c>
      <c r="B6" s="110" t="e">
        <f>#REF!</f>
        <v>#REF!</v>
      </c>
      <c r="C6" s="110" t="e">
        <f>#REF!</f>
        <v>#REF!</v>
      </c>
      <c r="D6" s="110" t="e">
        <f>#REF!</f>
        <v>#REF!</v>
      </c>
      <c r="E6" s="110" t="e">
        <f>#REF!</f>
        <v>#REF!</v>
      </c>
      <c r="F6" s="110" t="e">
        <f>#REF!</f>
        <v>#REF!</v>
      </c>
      <c r="G6" s="110" t="e">
        <f>#REF!</f>
        <v>#REF!</v>
      </c>
      <c r="H6" s="110" t="e">
        <f>#REF!</f>
        <v>#REF!</v>
      </c>
      <c r="I6" s="110" t="e">
        <f>#REF!</f>
        <v>#REF!</v>
      </c>
      <c r="J6" s="110" t="e">
        <f>#REF!</f>
        <v>#REF!</v>
      </c>
      <c r="K6" s="110" t="e">
        <f>#REF!</f>
        <v>#REF!</v>
      </c>
      <c r="L6" s="110" t="e">
        <f>#REF!</f>
        <v>#REF!</v>
      </c>
      <c r="M6" s="110" t="e">
        <f>#REF!</f>
        <v>#REF!</v>
      </c>
      <c r="N6" s="110" t="e">
        <f>#REF!</f>
        <v>#REF!</v>
      </c>
      <c r="O6" s="110"/>
      <c r="P6" s="60"/>
      <c r="Q6" s="60"/>
      <c r="R6" s="60"/>
      <c r="S6" s="60"/>
      <c r="T6" s="106"/>
    </row>
    <row r="7" spans="1:24">
      <c r="A7" s="43" t="s">
        <v>9</v>
      </c>
      <c r="B7" s="110" t="e">
        <f>#REF!</f>
        <v>#REF!</v>
      </c>
      <c r="C7" s="110" t="e">
        <f>#REF!</f>
        <v>#REF!</v>
      </c>
      <c r="D7" s="110" t="e">
        <f>#REF!</f>
        <v>#REF!</v>
      </c>
      <c r="E7" s="110" t="e">
        <f>#REF!</f>
        <v>#REF!</v>
      </c>
      <c r="F7" s="110" t="e">
        <f>#REF!</f>
        <v>#REF!</v>
      </c>
      <c r="G7" s="110" t="e">
        <f>#REF!</f>
        <v>#REF!</v>
      </c>
      <c r="H7" s="110" t="e">
        <f>#REF!</f>
        <v>#REF!</v>
      </c>
      <c r="I7" s="110" t="e">
        <f>#REF!</f>
        <v>#REF!</v>
      </c>
      <c r="J7" s="110" t="e">
        <f>#REF!</f>
        <v>#REF!</v>
      </c>
      <c r="K7" s="110" t="e">
        <f>#REF!</f>
        <v>#REF!</v>
      </c>
      <c r="L7" s="110" t="e">
        <f>#REF!</f>
        <v>#REF!</v>
      </c>
      <c r="M7" s="110" t="e">
        <f>#REF!</f>
        <v>#REF!</v>
      </c>
      <c r="N7" s="110" t="e">
        <f>#REF!</f>
        <v>#REF!</v>
      </c>
      <c r="O7" s="110"/>
      <c r="P7" s="60"/>
      <c r="Q7" s="60"/>
      <c r="R7" s="60"/>
      <c r="S7" s="60"/>
    </row>
    <row r="8" spans="1:24">
      <c r="A8" s="43"/>
      <c r="C8" s="49"/>
      <c r="D8" s="112"/>
      <c r="E8" s="48"/>
      <c r="F8" s="47"/>
      <c r="G8" s="48"/>
      <c r="H8" s="48"/>
      <c r="I8" s="110"/>
      <c r="J8" s="47"/>
      <c r="K8" s="47"/>
      <c r="L8" s="47"/>
      <c r="M8" s="47"/>
      <c r="N8" s="47"/>
      <c r="O8" s="47"/>
    </row>
    <row r="9" spans="1:24">
      <c r="A9" s="43" t="s">
        <v>130</v>
      </c>
      <c r="B9" s="110" t="e">
        <f>#REF!</f>
        <v>#REF!</v>
      </c>
      <c r="C9" s="110" t="e">
        <f>#REF!</f>
        <v>#REF!</v>
      </c>
      <c r="D9" s="110" t="e">
        <f>#REF!</f>
        <v>#REF!</v>
      </c>
      <c r="E9" s="110" t="e">
        <f>#REF!</f>
        <v>#REF!</v>
      </c>
      <c r="F9" s="110" t="e">
        <f>#REF!</f>
        <v>#REF!</v>
      </c>
      <c r="G9" s="110" t="e">
        <f>#REF!</f>
        <v>#REF!</v>
      </c>
      <c r="H9" s="110" t="e">
        <f>#REF!</f>
        <v>#REF!</v>
      </c>
      <c r="I9" s="110" t="e">
        <f>#REF!</f>
        <v>#REF!</v>
      </c>
      <c r="J9" s="110" t="e">
        <f>#REF!</f>
        <v>#REF!</v>
      </c>
      <c r="K9" s="110" t="e">
        <f>#REF!</f>
        <v>#REF!</v>
      </c>
      <c r="L9" s="110" t="e">
        <f>#REF!</f>
        <v>#REF!</v>
      </c>
      <c r="M9" s="110" t="e">
        <f>#REF!</f>
        <v>#REF!</v>
      </c>
      <c r="N9" s="110" t="e">
        <f>#REF!</f>
        <v>#REF!</v>
      </c>
      <c r="O9" s="110"/>
      <c r="P9" s="13"/>
      <c r="Q9" s="13"/>
      <c r="R9" s="13"/>
    </row>
    <row r="10" spans="1:24">
      <c r="A10" s="43" t="s">
        <v>131</v>
      </c>
      <c r="B10" s="110" t="e">
        <f>#REF!</f>
        <v>#REF!</v>
      </c>
      <c r="C10" s="110" t="e">
        <f>#REF!</f>
        <v>#REF!</v>
      </c>
      <c r="D10" s="110" t="e">
        <f>#REF!</f>
        <v>#REF!</v>
      </c>
      <c r="E10" s="110" t="e">
        <f>#REF!</f>
        <v>#REF!</v>
      </c>
      <c r="F10" s="110" t="e">
        <f>#REF!</f>
        <v>#REF!</v>
      </c>
      <c r="G10" s="110" t="e">
        <f>#REF!</f>
        <v>#REF!</v>
      </c>
      <c r="H10" s="110" t="e">
        <f>#REF!</f>
        <v>#REF!</v>
      </c>
      <c r="I10" s="110" t="e">
        <f>#REF!</f>
        <v>#REF!</v>
      </c>
      <c r="J10" s="110" t="e">
        <f>#REF!</f>
        <v>#REF!</v>
      </c>
      <c r="K10" s="110" t="e">
        <f>#REF!</f>
        <v>#REF!</v>
      </c>
      <c r="L10" s="110" t="e">
        <f>#REF!</f>
        <v>#REF!</v>
      </c>
      <c r="M10" s="110" t="e">
        <f>#REF!</f>
        <v>#REF!</v>
      </c>
      <c r="N10" s="110" t="e">
        <f>#REF!</f>
        <v>#REF!</v>
      </c>
      <c r="O10" s="110"/>
      <c r="P10" s="13"/>
      <c r="Q10" s="13"/>
      <c r="R10" s="13"/>
      <c r="X10" s="46"/>
    </row>
    <row r="11" spans="1:24">
      <c r="A11" s="43"/>
      <c r="C11" s="49"/>
      <c r="D11" s="112"/>
      <c r="E11" s="48"/>
      <c r="F11" s="47"/>
      <c r="G11" s="48"/>
      <c r="H11" s="48"/>
      <c r="I11" s="47"/>
      <c r="J11" s="47"/>
      <c r="K11" s="47"/>
      <c r="L11" s="47"/>
      <c r="M11" s="47"/>
      <c r="N11" s="47"/>
      <c r="O11" s="47"/>
      <c r="X11" s="46"/>
    </row>
    <row r="12" spans="1:24">
      <c r="A12" s="43" t="s">
        <v>78</v>
      </c>
      <c r="B12" s="111" t="e">
        <f>#REF!</f>
        <v>#REF!</v>
      </c>
      <c r="C12" s="111" t="e">
        <f>#REF!</f>
        <v>#REF!</v>
      </c>
      <c r="D12" s="111" t="e">
        <f>#REF!</f>
        <v>#REF!</v>
      </c>
      <c r="E12" s="111" t="e">
        <f>#REF!</f>
        <v>#REF!</v>
      </c>
      <c r="F12" s="111" t="e">
        <f>#REF!</f>
        <v>#REF!</v>
      </c>
      <c r="G12" s="111" t="e">
        <f>#REF!</f>
        <v>#REF!</v>
      </c>
      <c r="H12" s="111" t="e">
        <f>#REF!</f>
        <v>#REF!</v>
      </c>
      <c r="I12" s="111" t="e">
        <f>#REF!</f>
        <v>#REF!</v>
      </c>
      <c r="J12" s="111" t="e">
        <f>#REF!</f>
        <v>#REF!</v>
      </c>
      <c r="K12" s="111" t="e">
        <f>#REF!</f>
        <v>#REF!</v>
      </c>
      <c r="L12" s="111" t="e">
        <f>#REF!</f>
        <v>#REF!</v>
      </c>
      <c r="M12" s="111" t="e">
        <f>#REF!</f>
        <v>#REF!</v>
      </c>
      <c r="N12" s="111" t="e">
        <f>#REF!</f>
        <v>#REF!</v>
      </c>
      <c r="O12" s="111"/>
    </row>
    <row r="13" spans="1:24">
      <c r="B13" s="49"/>
      <c r="C13" s="49"/>
      <c r="D13" s="112"/>
      <c r="E13" s="48"/>
      <c r="F13" s="49"/>
      <c r="G13" s="48"/>
      <c r="H13" s="48"/>
      <c r="I13" s="47"/>
      <c r="J13" s="47"/>
      <c r="K13" s="47"/>
      <c r="L13" s="47"/>
      <c r="M13" s="47"/>
      <c r="N13" s="47"/>
      <c r="O13" s="47"/>
      <c r="X13" s="46"/>
    </row>
    <row r="14" spans="1:24">
      <c r="A14" s="43" t="s">
        <v>79</v>
      </c>
      <c r="B14" s="110" t="e">
        <f>#REF!</f>
        <v>#REF!</v>
      </c>
      <c r="C14" s="110" t="e">
        <f>#REF!</f>
        <v>#REF!</v>
      </c>
      <c r="D14" s="110" t="e">
        <f>#REF!</f>
        <v>#REF!</v>
      </c>
      <c r="E14" s="110" t="e">
        <f>#REF!</f>
        <v>#REF!</v>
      </c>
      <c r="F14" s="110" t="e">
        <f>#REF!</f>
        <v>#REF!</v>
      </c>
      <c r="G14" s="110" t="e">
        <f>#REF!</f>
        <v>#REF!</v>
      </c>
      <c r="H14" s="110" t="e">
        <f>#REF!</f>
        <v>#REF!</v>
      </c>
      <c r="I14" s="110" t="e">
        <f>#REF!</f>
        <v>#REF!</v>
      </c>
      <c r="J14" s="110" t="e">
        <f>#REF!</f>
        <v>#REF!</v>
      </c>
      <c r="K14" s="110" t="e">
        <f>#REF!</f>
        <v>#REF!</v>
      </c>
      <c r="L14" s="110" t="e">
        <f>#REF!</f>
        <v>#REF!</v>
      </c>
      <c r="M14" s="110" t="e">
        <f>#REF!</f>
        <v>#REF!</v>
      </c>
      <c r="N14" s="110" t="e">
        <f>#REF!</f>
        <v>#REF!</v>
      </c>
      <c r="O14" s="110"/>
      <c r="X14" s="46"/>
    </row>
    <row r="15" spans="1:24">
      <c r="A15" s="43" t="s">
        <v>145</v>
      </c>
      <c r="B15" s="110" t="e">
        <f>#REF!</f>
        <v>#REF!</v>
      </c>
      <c r="C15" s="110" t="e">
        <f>#REF!</f>
        <v>#REF!</v>
      </c>
      <c r="D15" s="110" t="e">
        <f>#REF!</f>
        <v>#REF!</v>
      </c>
      <c r="E15" s="110" t="e">
        <f>#REF!</f>
        <v>#REF!</v>
      </c>
      <c r="F15" s="110" t="e">
        <f>#REF!</f>
        <v>#REF!</v>
      </c>
      <c r="G15" s="110" t="e">
        <f>#REF!</f>
        <v>#REF!</v>
      </c>
      <c r="H15" s="110" t="e">
        <f>#REF!</f>
        <v>#REF!</v>
      </c>
      <c r="I15" s="110" t="e">
        <f>#REF!</f>
        <v>#REF!</v>
      </c>
      <c r="J15" s="110" t="e">
        <f>#REF!</f>
        <v>#REF!</v>
      </c>
      <c r="K15" s="110" t="e">
        <f>#REF!</f>
        <v>#REF!</v>
      </c>
      <c r="L15" s="110" t="e">
        <f>#REF!</f>
        <v>#REF!</v>
      </c>
      <c r="M15" s="110" t="e">
        <f>#REF!</f>
        <v>#REF!</v>
      </c>
      <c r="N15" s="110" t="e">
        <f>#REF!</f>
        <v>#REF!</v>
      </c>
      <c r="O15" s="110"/>
      <c r="X15" s="46"/>
    </row>
    <row r="16" spans="1:24">
      <c r="A16" s="43"/>
      <c r="C16" s="49"/>
      <c r="D16" s="112"/>
      <c r="E16" s="48"/>
      <c r="F16" s="49"/>
      <c r="G16" s="48"/>
      <c r="H16" s="48"/>
      <c r="I16" s="47"/>
      <c r="J16" s="47"/>
      <c r="K16" s="47"/>
      <c r="L16" s="47"/>
      <c r="M16" s="47"/>
      <c r="N16" s="47"/>
      <c r="O16" s="47"/>
      <c r="X16" s="46"/>
    </row>
    <row r="17" spans="1:24">
      <c r="A17" s="43" t="s">
        <v>63</v>
      </c>
      <c r="B17" s="110" t="e">
        <f>#REF!</f>
        <v>#REF!</v>
      </c>
      <c r="C17" s="110" t="e">
        <f>#REF!</f>
        <v>#REF!</v>
      </c>
      <c r="D17" s="110" t="e">
        <f>#REF!</f>
        <v>#REF!</v>
      </c>
      <c r="E17" s="110" t="e">
        <f>#REF!</f>
        <v>#REF!</v>
      </c>
      <c r="F17" s="110" t="e">
        <f>#REF!</f>
        <v>#REF!</v>
      </c>
      <c r="G17" s="110" t="e">
        <f>#REF!</f>
        <v>#REF!</v>
      </c>
      <c r="H17" s="110" t="e">
        <f>#REF!</f>
        <v>#REF!</v>
      </c>
      <c r="I17" s="110" t="e">
        <f>#REF!</f>
        <v>#REF!</v>
      </c>
      <c r="J17" s="110" t="e">
        <f>#REF!</f>
        <v>#REF!</v>
      </c>
      <c r="K17" s="110" t="e">
        <f>#REF!</f>
        <v>#REF!</v>
      </c>
      <c r="L17" s="110" t="e">
        <f>#REF!</f>
        <v>#REF!</v>
      </c>
      <c r="M17" s="110" t="e">
        <f>#REF!</f>
        <v>#REF!</v>
      </c>
      <c r="N17" s="110" t="e">
        <f>#REF!</f>
        <v>#REF!</v>
      </c>
      <c r="O17" s="110"/>
    </row>
    <row r="18" spans="1:24">
      <c r="A18" s="43" t="s">
        <v>37</v>
      </c>
      <c r="B18" s="110" t="e">
        <f>#REF!</f>
        <v>#REF!</v>
      </c>
      <c r="C18" s="110" t="e">
        <f>#REF!</f>
        <v>#REF!</v>
      </c>
      <c r="D18" s="110" t="e">
        <f>#REF!</f>
        <v>#REF!</v>
      </c>
      <c r="E18" s="110" t="e">
        <f>#REF!</f>
        <v>#REF!</v>
      </c>
      <c r="F18" s="110" t="e">
        <f>#REF!</f>
        <v>#REF!</v>
      </c>
      <c r="G18" s="110" t="e">
        <f>#REF!</f>
        <v>#REF!</v>
      </c>
      <c r="H18" s="110" t="e">
        <f>#REF!</f>
        <v>#REF!</v>
      </c>
      <c r="I18" s="110" t="e">
        <f>#REF!</f>
        <v>#REF!</v>
      </c>
      <c r="J18" s="110" t="e">
        <f>#REF!</f>
        <v>#REF!</v>
      </c>
      <c r="K18" s="110" t="e">
        <f>#REF!</f>
        <v>#REF!</v>
      </c>
      <c r="L18" s="110" t="e">
        <f>#REF!</f>
        <v>#REF!</v>
      </c>
      <c r="M18" s="110" t="e">
        <f>#REF!</f>
        <v>#REF!</v>
      </c>
      <c r="N18" s="110" t="e">
        <f>#REF!</f>
        <v>#REF!</v>
      </c>
      <c r="O18" s="110"/>
    </row>
    <row r="19" spans="1:24">
      <c r="A19" s="11" t="s">
        <v>43</v>
      </c>
      <c r="B19" s="109" t="e">
        <f>#REF!</f>
        <v>#REF!</v>
      </c>
      <c r="C19" s="109" t="e">
        <f>#REF!</f>
        <v>#REF!</v>
      </c>
      <c r="D19" s="109" t="e">
        <f>#REF!</f>
        <v>#REF!</v>
      </c>
      <c r="E19" s="109" t="e">
        <f>#REF!</f>
        <v>#REF!</v>
      </c>
      <c r="F19" s="109" t="e">
        <f>#REF!</f>
        <v>#REF!</v>
      </c>
      <c r="G19" s="109" t="e">
        <f>#REF!</f>
        <v>#REF!</v>
      </c>
      <c r="H19" s="109" t="e">
        <f>#REF!</f>
        <v>#REF!</v>
      </c>
      <c r="I19" s="109" t="e">
        <f>#REF!</f>
        <v>#REF!</v>
      </c>
      <c r="J19" s="109" t="e">
        <f>#REF!</f>
        <v>#REF!</v>
      </c>
      <c r="K19" s="109" t="e">
        <f>#REF!</f>
        <v>#REF!</v>
      </c>
      <c r="L19" s="109" t="e">
        <f>#REF!</f>
        <v>#REF!</v>
      </c>
      <c r="M19" s="109" t="e">
        <f>#REF!</f>
        <v>#REF!</v>
      </c>
      <c r="N19" s="109" t="e">
        <f>#REF!</f>
        <v>#REF!</v>
      </c>
      <c r="O19" s="109"/>
    </row>
    <row r="20" spans="1:24">
      <c r="A20" s="11" t="s">
        <v>242</v>
      </c>
      <c r="B20" s="109" t="e">
        <f>#REF!</f>
        <v>#REF!</v>
      </c>
      <c r="C20" s="109" t="e">
        <f>#REF!</f>
        <v>#REF!</v>
      </c>
      <c r="D20" s="109" t="e">
        <f>#REF!</f>
        <v>#REF!</v>
      </c>
      <c r="E20" s="109" t="e">
        <f>#REF!</f>
        <v>#REF!</v>
      </c>
      <c r="F20" s="109" t="e">
        <f>#REF!</f>
        <v>#REF!</v>
      </c>
      <c r="G20" s="109" t="e">
        <f>#REF!</f>
        <v>#REF!</v>
      </c>
      <c r="H20" s="109" t="e">
        <f>#REF!</f>
        <v>#REF!</v>
      </c>
      <c r="I20" s="109" t="e">
        <f>#REF!</f>
        <v>#REF!</v>
      </c>
      <c r="J20" s="109" t="e">
        <f>#REF!</f>
        <v>#REF!</v>
      </c>
      <c r="K20" s="109" t="e">
        <f>#REF!</f>
        <v>#REF!</v>
      </c>
      <c r="L20" s="109" t="e">
        <f>#REF!</f>
        <v>#REF!</v>
      </c>
      <c r="M20" s="109" t="e">
        <f>#REF!</f>
        <v>#REF!</v>
      </c>
      <c r="N20" s="109" t="e">
        <f>#REF!</f>
        <v>#REF!</v>
      </c>
    </row>
    <row r="21" spans="1:24">
      <c r="A21" s="92" t="s">
        <v>152</v>
      </c>
      <c r="E21" s="47"/>
      <c r="F21" s="47"/>
      <c r="G21" s="48"/>
      <c r="H21" s="48"/>
      <c r="I21" s="110"/>
      <c r="J21" s="47"/>
    </row>
    <row r="22" spans="1:24">
      <c r="A22" s="11" t="s">
        <v>146</v>
      </c>
      <c r="C22" s="113">
        <f>'LB_Q old'!D121</f>
        <v>198451</v>
      </c>
      <c r="D22" s="113">
        <f>'LB_Q old'!E121</f>
        <v>199339.59742699997</v>
      </c>
      <c r="E22" s="113">
        <f>'LB_Q old'!F121</f>
        <v>165270</v>
      </c>
      <c r="F22" s="113">
        <f>'LB_Q old'!G121</f>
        <v>66799</v>
      </c>
      <c r="G22" s="113">
        <f>'LB_Q old'!H121</f>
        <v>63982</v>
      </c>
      <c r="H22" s="113">
        <f>'LB_Q old'!I121</f>
        <v>72304</v>
      </c>
      <c r="I22" s="113">
        <f>'LB_Q old'!J121</f>
        <v>68693</v>
      </c>
      <c r="J22" s="113">
        <f>'LB_Q old'!K121</f>
        <v>66619</v>
      </c>
      <c r="K22" s="113">
        <f>'LB_Q old'!L121</f>
        <v>49997</v>
      </c>
      <c r="L22" s="113">
        <f>'LB_Q old'!M121</f>
        <v>38564</v>
      </c>
      <c r="M22" s="113">
        <f>'LB_Q old'!N121</f>
        <v>31555</v>
      </c>
      <c r="N22" s="113">
        <f>'LB_Q old'!O121</f>
        <v>27866</v>
      </c>
      <c r="O22" s="113"/>
      <c r="X22" s="46"/>
    </row>
    <row r="23" spans="1:24">
      <c r="A23" s="11" t="s">
        <v>147</v>
      </c>
      <c r="C23" s="113">
        <f>'LB_Q old'!D122</f>
        <v>44239</v>
      </c>
      <c r="D23" s="113">
        <f>'LB_Q old'!E122</f>
        <v>30579.656693361667</v>
      </c>
      <c r="E23" s="113">
        <f>'LB_Q old'!F122</f>
        <v>24789</v>
      </c>
      <c r="F23" s="113">
        <f>'LB_Q old'!G122</f>
        <v>19652</v>
      </c>
      <c r="G23" s="113">
        <f>'LB_Q old'!H122</f>
        <v>24684</v>
      </c>
      <c r="H23" s="113">
        <f>'LB_Q old'!I122</f>
        <v>24112</v>
      </c>
      <c r="I23" s="113">
        <f>'LB_Q old'!J122</f>
        <v>21061</v>
      </c>
      <c r="J23" s="113">
        <f>'LB_Q old'!K122</f>
        <v>17271</v>
      </c>
      <c r="K23" s="113">
        <f>'LB_Q old'!L122</f>
        <v>20574.054725999998</v>
      </c>
      <c r="L23" s="113">
        <f>'LB_Q old'!M122</f>
        <v>18949</v>
      </c>
      <c r="M23" s="113">
        <f>'LB_Q old'!N122</f>
        <v>16747</v>
      </c>
      <c r="N23" s="113">
        <f>'LB_Q old'!O122</f>
        <v>19360.249524309998</v>
      </c>
      <c r="O23" s="113"/>
    </row>
    <row r="24" spans="1:24">
      <c r="A24" s="92" t="s">
        <v>27</v>
      </c>
      <c r="B24" s="86">
        <f>SUM(B22:B23)</f>
        <v>0</v>
      </c>
      <c r="C24" s="86">
        <f t="shared" ref="C24:N24" si="0">SUM(C22:C23)</f>
        <v>242690</v>
      </c>
      <c r="D24" s="86">
        <f t="shared" si="0"/>
        <v>229919.25412036164</v>
      </c>
      <c r="E24" s="86">
        <f t="shared" si="0"/>
        <v>190059</v>
      </c>
      <c r="F24" s="86">
        <f t="shared" si="0"/>
        <v>86451</v>
      </c>
      <c r="G24" s="86">
        <f t="shared" si="0"/>
        <v>88666</v>
      </c>
      <c r="H24" s="86">
        <f t="shared" si="0"/>
        <v>96416</v>
      </c>
      <c r="I24" s="86">
        <f t="shared" si="0"/>
        <v>89754</v>
      </c>
      <c r="J24" s="86">
        <f t="shared" si="0"/>
        <v>83890</v>
      </c>
      <c r="K24" s="86">
        <f t="shared" si="0"/>
        <v>70571.054726000002</v>
      </c>
      <c r="L24" s="86">
        <f t="shared" si="0"/>
        <v>57513</v>
      </c>
      <c r="M24" s="86">
        <f>SUM(M22:M23)</f>
        <v>48302</v>
      </c>
      <c r="N24" s="86">
        <f t="shared" si="0"/>
        <v>47226.249524309998</v>
      </c>
      <c r="O24" s="86"/>
    </row>
    <row r="25" spans="1:24">
      <c r="A25" s="11" t="s">
        <v>148</v>
      </c>
      <c r="B25" s="114" t="e">
        <f>#REF!</f>
        <v>#REF!</v>
      </c>
      <c r="C25" s="114" t="e">
        <f>#REF!</f>
        <v>#REF!</v>
      </c>
      <c r="D25" s="114" t="e">
        <f>#REF!</f>
        <v>#REF!</v>
      </c>
      <c r="E25" s="114" t="e">
        <f>#REF!</f>
        <v>#REF!</v>
      </c>
      <c r="F25" s="114" t="e">
        <f>#REF!</f>
        <v>#REF!</v>
      </c>
      <c r="G25" s="114" t="e">
        <f>#REF!</f>
        <v>#REF!</v>
      </c>
      <c r="H25" s="114" t="e">
        <f>#REF!</f>
        <v>#REF!</v>
      </c>
      <c r="I25" s="114" t="e">
        <f>#REF!</f>
        <v>#REF!</v>
      </c>
      <c r="J25" s="114" t="e">
        <f>#REF!</f>
        <v>#REF!</v>
      </c>
      <c r="K25" s="114" t="e">
        <f>#REF!</f>
        <v>#REF!</v>
      </c>
      <c r="L25" s="114" t="e">
        <f>#REF!</f>
        <v>#REF!</v>
      </c>
      <c r="M25" s="114" t="e">
        <f>#REF!</f>
        <v>#REF!</v>
      </c>
      <c r="N25" s="114" t="e">
        <f>#REF!</f>
        <v>#REF!</v>
      </c>
      <c r="O25" s="114"/>
    </row>
    <row r="26" spans="1:24">
      <c r="A26" s="108" t="s">
        <v>30</v>
      </c>
      <c r="B26" s="115" t="e">
        <f t="shared" ref="B26:G26" si="1">B24/B25</f>
        <v>#REF!</v>
      </c>
      <c r="C26" s="115" t="e">
        <f t="shared" si="1"/>
        <v>#REF!</v>
      </c>
      <c r="D26" s="115" t="e">
        <f t="shared" si="1"/>
        <v>#REF!</v>
      </c>
      <c r="E26" s="115" t="e">
        <f t="shared" si="1"/>
        <v>#REF!</v>
      </c>
      <c r="F26" s="115" t="e">
        <f t="shared" si="1"/>
        <v>#REF!</v>
      </c>
      <c r="G26" s="115" t="e">
        <f t="shared" si="1"/>
        <v>#REF!</v>
      </c>
      <c r="H26" s="115" t="e">
        <f>H24/H25</f>
        <v>#REF!</v>
      </c>
      <c r="I26" s="115" t="e">
        <f t="shared" ref="I26:N26" si="2">I24/I25</f>
        <v>#REF!</v>
      </c>
      <c r="J26" s="115" t="e">
        <f t="shared" si="2"/>
        <v>#REF!</v>
      </c>
      <c r="K26" s="115" t="e">
        <f t="shared" si="2"/>
        <v>#REF!</v>
      </c>
      <c r="L26" s="115" t="e">
        <f t="shared" si="2"/>
        <v>#REF!</v>
      </c>
      <c r="M26" s="115" t="e">
        <f>M24/M25</f>
        <v>#REF!</v>
      </c>
      <c r="N26" s="115" t="e">
        <f t="shared" si="2"/>
        <v>#REF!</v>
      </c>
      <c r="O26" s="115"/>
    </row>
    <row r="27" spans="1:24">
      <c r="A27" s="11" t="s">
        <v>235</v>
      </c>
      <c r="B27" s="11"/>
      <c r="C27" s="13" t="e">
        <f>+C23/C25</f>
        <v>#REF!</v>
      </c>
      <c r="D27" s="13" t="e">
        <f t="shared" ref="D27:N27" si="3">+D23/D25</f>
        <v>#REF!</v>
      </c>
      <c r="E27" s="13" t="e">
        <f t="shared" si="3"/>
        <v>#REF!</v>
      </c>
      <c r="F27" s="13" t="e">
        <f t="shared" si="3"/>
        <v>#REF!</v>
      </c>
      <c r="G27" s="13" t="e">
        <f t="shared" si="3"/>
        <v>#REF!</v>
      </c>
      <c r="H27" s="13" t="e">
        <f t="shared" si="3"/>
        <v>#REF!</v>
      </c>
      <c r="I27" s="13" t="e">
        <f t="shared" si="3"/>
        <v>#REF!</v>
      </c>
      <c r="J27" s="13" t="e">
        <f t="shared" si="3"/>
        <v>#REF!</v>
      </c>
      <c r="K27" s="13" t="e">
        <f t="shared" si="3"/>
        <v>#REF!</v>
      </c>
      <c r="L27" s="13" t="e">
        <f t="shared" si="3"/>
        <v>#REF!</v>
      </c>
      <c r="M27" s="13" t="e">
        <f>+M23/M25</f>
        <v>#REF!</v>
      </c>
      <c r="N27" s="13" t="e">
        <f t="shared" si="3"/>
        <v>#REF!</v>
      </c>
      <c r="O27" s="13"/>
      <c r="X27" s="46"/>
    </row>
    <row r="28" spans="1:24">
      <c r="A28" s="92" t="s">
        <v>151</v>
      </c>
      <c r="F28" s="43"/>
      <c r="G28" s="44"/>
      <c r="H28" s="44"/>
      <c r="X28" s="46"/>
    </row>
    <row r="29" spans="1:24">
      <c r="A29" s="43" t="s">
        <v>149</v>
      </c>
      <c r="B29" s="114"/>
      <c r="C29" s="114">
        <v>241929</v>
      </c>
      <c r="D29" s="114"/>
      <c r="E29" s="114"/>
      <c r="F29" s="114"/>
      <c r="G29" s="114">
        <v>110758</v>
      </c>
      <c r="H29" s="114">
        <v>117875</v>
      </c>
      <c r="I29" s="114">
        <v>120668</v>
      </c>
      <c r="J29" s="114">
        <v>122011</v>
      </c>
      <c r="X29" s="46"/>
    </row>
    <row r="30" spans="1:24">
      <c r="A30" s="108" t="s">
        <v>150</v>
      </c>
      <c r="B30" s="114">
        <f>'LB_Q old'!I4+'LB_Q old'!I8+'LB_Q old'!I9</f>
        <v>474952</v>
      </c>
      <c r="C30" s="114">
        <f>'LB_Q old'!J4+'LB_Q old'!J8+'LB_Q old'!J9</f>
        <v>493062</v>
      </c>
      <c r="D30" s="114">
        <f>'LB_Q old'!K4+'LB_Q old'!K8+'LB_Q old'!K9</f>
        <v>469907</v>
      </c>
      <c r="E30" s="114">
        <f>'LB_Q old'!L4+'LB_Q old'!L8+'LB_Q old'!L9</f>
        <v>488406</v>
      </c>
      <c r="F30" s="114">
        <f>'LB_Q old'!M4+'LB_Q old'!M8+'LB_Q old'!M9</f>
        <v>487316</v>
      </c>
      <c r="G30" s="114">
        <f>'LB_Q old'!N4+'LB_Q old'!N8+'LB_Q old'!N9</f>
        <v>617839</v>
      </c>
      <c r="H30" s="114">
        <f>'LB_Q old'!O4+'LB_Q old'!O8+'LB_Q old'!O9</f>
        <v>636890</v>
      </c>
      <c r="I30" s="114">
        <f>'LB_Q old'!P4+'LB_Q old'!P8+'LB_Q old'!P9</f>
        <v>636038</v>
      </c>
      <c r="J30" s="114">
        <f>'LB_Q old'!R4+'LB_Q old'!R8+'LB_Q old'!R9</f>
        <v>626391</v>
      </c>
    </row>
    <row r="31" spans="1:24">
      <c r="A31" s="108" t="s">
        <v>30</v>
      </c>
      <c r="B31" s="115">
        <f t="shared" ref="B31:J31" si="4">B29/B30</f>
        <v>0</v>
      </c>
      <c r="C31" s="115">
        <f t="shared" si="4"/>
        <v>0.4906664881901262</v>
      </c>
      <c r="D31" s="115">
        <f t="shared" si="4"/>
        <v>0</v>
      </c>
      <c r="E31" s="115">
        <f t="shared" si="4"/>
        <v>0</v>
      </c>
      <c r="F31" s="115">
        <f t="shared" si="4"/>
        <v>0</v>
      </c>
      <c r="G31" s="115">
        <f t="shared" si="4"/>
        <v>0.17926676690853119</v>
      </c>
      <c r="H31" s="115">
        <f t="shared" si="4"/>
        <v>0.18507905603793434</v>
      </c>
      <c r="I31" s="115">
        <f t="shared" si="4"/>
        <v>0.18971822438281991</v>
      </c>
      <c r="J31" s="115">
        <f t="shared" si="4"/>
        <v>0.19478408853256193</v>
      </c>
    </row>
    <row r="32" spans="1:24">
      <c r="F32" s="45"/>
      <c r="G32" s="44"/>
      <c r="H32" s="44"/>
    </row>
    <row r="33" spans="1:24">
      <c r="A33" s="43"/>
      <c r="F33" s="45"/>
      <c r="G33" s="44"/>
      <c r="H33" s="44"/>
    </row>
    <row r="34" spans="1:24">
      <c r="A34" s="43"/>
      <c r="F34" s="45"/>
      <c r="G34" s="44"/>
      <c r="H34" s="44"/>
    </row>
    <row r="35" spans="1:24">
      <c r="A35" s="43"/>
      <c r="F35" s="45"/>
      <c r="G35" s="44"/>
      <c r="H35" s="44"/>
      <c r="I35" s="13"/>
    </row>
    <row r="36" spans="1:24">
      <c r="A36" s="43"/>
      <c r="F36" s="45"/>
      <c r="G36" s="44"/>
      <c r="H36" s="44"/>
    </row>
    <row r="37" spans="1:24">
      <c r="A37" s="43"/>
      <c r="B37" s="61" t="str">
        <f t="shared" ref="B37:O37" si="5">+B4</f>
        <v>Q3 10</v>
      </c>
      <c r="C37" s="61" t="str">
        <f t="shared" si="5"/>
        <v>Q4 10</v>
      </c>
      <c r="D37" s="61" t="str">
        <f t="shared" si="5"/>
        <v>Q1 11</v>
      </c>
      <c r="E37" s="61" t="str">
        <f t="shared" si="5"/>
        <v>Q2 11</v>
      </c>
      <c r="F37" s="61" t="str">
        <f t="shared" si="5"/>
        <v>Q3 11</v>
      </c>
      <c r="G37" s="61" t="str">
        <f t="shared" si="5"/>
        <v>Q4 11</v>
      </c>
      <c r="H37" s="61" t="str">
        <f t="shared" si="5"/>
        <v>Q1 12</v>
      </c>
      <c r="I37" s="61" t="str">
        <f t="shared" si="5"/>
        <v>Q2 12</v>
      </c>
      <c r="J37" s="61" t="str">
        <f t="shared" si="5"/>
        <v>Q3 12</v>
      </c>
      <c r="K37" s="61" t="str">
        <f t="shared" si="5"/>
        <v>Q4 12</v>
      </c>
      <c r="L37" s="61" t="str">
        <f t="shared" si="5"/>
        <v>Q1 13</v>
      </c>
      <c r="M37" s="61" t="str">
        <f>+M4</f>
        <v>Q2 13</v>
      </c>
      <c r="N37" s="61" t="str">
        <f t="shared" si="5"/>
        <v>Q3 13</v>
      </c>
      <c r="O37" s="61" t="str">
        <f t="shared" si="5"/>
        <v>Q1 14</v>
      </c>
      <c r="S37" s="92">
        <v>2010</v>
      </c>
      <c r="T37" s="92">
        <v>2011</v>
      </c>
      <c r="U37" s="92">
        <v>2012</v>
      </c>
      <c r="V37" s="61" t="s">
        <v>240</v>
      </c>
      <c r="W37" s="61" t="s">
        <v>239</v>
      </c>
    </row>
    <row r="38" spans="1:24">
      <c r="A38" s="61" t="s">
        <v>81</v>
      </c>
      <c r="B38" s="58" t="e">
        <f t="shared" ref="B38:N38" si="6">B5*100</f>
        <v>#REF!</v>
      </c>
      <c r="C38" s="58" t="e">
        <f t="shared" si="6"/>
        <v>#REF!</v>
      </c>
      <c r="D38" s="58" t="e">
        <f t="shared" si="6"/>
        <v>#REF!</v>
      </c>
      <c r="E38" s="58" t="e">
        <f t="shared" si="6"/>
        <v>#REF!</v>
      </c>
      <c r="F38" s="58" t="e">
        <f t="shared" si="6"/>
        <v>#REF!</v>
      </c>
      <c r="G38" s="58" t="e">
        <f t="shared" si="6"/>
        <v>#REF!</v>
      </c>
      <c r="H38" s="58" t="e">
        <f t="shared" si="6"/>
        <v>#REF!</v>
      </c>
      <c r="I38" s="58" t="e">
        <f t="shared" si="6"/>
        <v>#REF!</v>
      </c>
      <c r="J38" s="58" t="e">
        <f t="shared" si="6"/>
        <v>#REF!</v>
      </c>
      <c r="K38" s="58" t="e">
        <f t="shared" si="6"/>
        <v>#REF!</v>
      </c>
      <c r="L38" s="58" t="e">
        <f t="shared" si="6"/>
        <v>#REF!</v>
      </c>
      <c r="M38" s="58" t="e">
        <f>M5*100</f>
        <v>#REF!</v>
      </c>
      <c r="N38" s="58" t="e">
        <f t="shared" si="6"/>
        <v>#REF!</v>
      </c>
      <c r="O38" s="58"/>
      <c r="S38" s="11">
        <v>13.4</v>
      </c>
      <c r="T38" s="11">
        <v>10.5</v>
      </c>
      <c r="U38" s="11">
        <v>13.8</v>
      </c>
      <c r="V38" s="11">
        <v>18.8</v>
      </c>
      <c r="W38" s="58" t="e">
        <f>#REF!*100</f>
        <v>#REF!</v>
      </c>
    </row>
    <row r="39" spans="1:24">
      <c r="A39" s="61" t="s">
        <v>257</v>
      </c>
      <c r="B39" s="49"/>
      <c r="E39" s="58">
        <v>10.5</v>
      </c>
      <c r="F39" s="58">
        <v>10.5</v>
      </c>
      <c r="G39" s="58">
        <v>10.5</v>
      </c>
      <c r="H39" s="58">
        <v>10.5</v>
      </c>
      <c r="I39" s="58">
        <v>10.5</v>
      </c>
      <c r="J39" s="58">
        <v>10.5</v>
      </c>
      <c r="K39" s="58">
        <v>10.5</v>
      </c>
      <c r="L39" s="58">
        <v>10.5</v>
      </c>
      <c r="M39" s="58">
        <v>10.5</v>
      </c>
      <c r="N39" s="58">
        <v>10.5</v>
      </c>
    </row>
    <row r="40" spans="1:24">
      <c r="A40" s="43"/>
      <c r="B40" s="49"/>
      <c r="F40" s="43"/>
      <c r="G40" s="44"/>
      <c r="H40" s="44"/>
    </row>
    <row r="41" spans="1:24">
      <c r="A41" s="43"/>
      <c r="B41" s="49"/>
      <c r="F41" s="43"/>
      <c r="G41" s="44"/>
      <c r="H41" s="44"/>
    </row>
    <row r="42" spans="1:24">
      <c r="A42" s="43"/>
      <c r="F42" s="43"/>
      <c r="G42" s="44"/>
      <c r="H42" s="44"/>
      <c r="X42" s="46"/>
    </row>
    <row r="43" spans="1:24">
      <c r="A43" s="43"/>
      <c r="F43" s="43"/>
      <c r="G43" s="44"/>
      <c r="H43" s="44"/>
      <c r="X43" s="46"/>
    </row>
    <row r="44" spans="1:24">
      <c r="A44" s="43"/>
      <c r="F44" s="43"/>
      <c r="G44" s="44"/>
      <c r="H44" s="44"/>
    </row>
    <row r="45" spans="1:24">
      <c r="A45" s="43"/>
      <c r="F45" s="45"/>
      <c r="G45" s="44"/>
      <c r="H45" s="44"/>
    </row>
    <row r="46" spans="1:24">
      <c r="F46" s="45"/>
    </row>
    <row r="47" spans="1:24">
      <c r="F47" s="45"/>
    </row>
    <row r="48" spans="1:24">
      <c r="F48" s="45"/>
    </row>
    <row r="49" spans="1:21">
      <c r="F49" s="45"/>
    </row>
    <row r="50" spans="1:21">
      <c r="F50" s="45"/>
    </row>
    <row r="51" spans="1:21">
      <c r="B51" s="61" t="str">
        <f>B37</f>
        <v>Q3 10</v>
      </c>
      <c r="C51" s="61" t="str">
        <f t="shared" ref="C51:N51" si="7">C37</f>
        <v>Q4 10</v>
      </c>
      <c r="D51" s="61" t="str">
        <f t="shared" si="7"/>
        <v>Q1 11</v>
      </c>
      <c r="E51" s="61" t="str">
        <f t="shared" si="7"/>
        <v>Q2 11</v>
      </c>
      <c r="F51" s="61" t="str">
        <f t="shared" si="7"/>
        <v>Q3 11</v>
      </c>
      <c r="G51" s="61" t="str">
        <f t="shared" si="7"/>
        <v>Q4 11</v>
      </c>
      <c r="H51" s="61" t="str">
        <f t="shared" si="7"/>
        <v>Q1 12</v>
      </c>
      <c r="I51" s="61" t="str">
        <f t="shared" si="7"/>
        <v>Q2 12</v>
      </c>
      <c r="J51" s="61" t="str">
        <f t="shared" si="7"/>
        <v>Q3 12</v>
      </c>
      <c r="K51" s="61" t="str">
        <f t="shared" si="7"/>
        <v>Q4 12</v>
      </c>
      <c r="L51" s="61" t="str">
        <f t="shared" si="7"/>
        <v>Q1 13</v>
      </c>
      <c r="M51" s="61" t="str">
        <f t="shared" si="7"/>
        <v>Q2 13</v>
      </c>
      <c r="N51" s="61" t="str">
        <f t="shared" si="7"/>
        <v>Q3 13</v>
      </c>
      <c r="O51" s="61"/>
      <c r="Q51" s="92">
        <v>2010</v>
      </c>
      <c r="R51" s="92">
        <v>2011</v>
      </c>
      <c r="S51" s="92">
        <v>2012</v>
      </c>
      <c r="T51" s="61" t="s">
        <v>240</v>
      </c>
      <c r="U51" s="61" t="s">
        <v>239</v>
      </c>
    </row>
    <row r="52" spans="1:21">
      <c r="A52" s="61" t="s">
        <v>9</v>
      </c>
      <c r="B52" s="116" t="e">
        <f t="shared" ref="B52:N52" si="8">B7*100</f>
        <v>#REF!</v>
      </c>
      <c r="C52" s="116" t="e">
        <f t="shared" si="8"/>
        <v>#REF!</v>
      </c>
      <c r="D52" s="116" t="e">
        <f t="shared" si="8"/>
        <v>#REF!</v>
      </c>
      <c r="E52" s="116" t="e">
        <f t="shared" si="8"/>
        <v>#REF!</v>
      </c>
      <c r="F52" s="116" t="e">
        <f t="shared" si="8"/>
        <v>#REF!</v>
      </c>
      <c r="G52" s="116" t="e">
        <f t="shared" si="8"/>
        <v>#REF!</v>
      </c>
      <c r="H52" s="116" t="e">
        <f t="shared" si="8"/>
        <v>#REF!</v>
      </c>
      <c r="I52" s="116" t="e">
        <f t="shared" si="8"/>
        <v>#REF!</v>
      </c>
      <c r="J52" s="116" t="e">
        <f t="shared" si="8"/>
        <v>#REF!</v>
      </c>
      <c r="K52" s="116" t="e">
        <f t="shared" si="8"/>
        <v>#REF!</v>
      </c>
      <c r="L52" s="116" t="e">
        <f t="shared" si="8"/>
        <v>#REF!</v>
      </c>
      <c r="M52" s="116" t="e">
        <f t="shared" si="8"/>
        <v>#REF!</v>
      </c>
      <c r="N52" s="116" t="e">
        <f t="shared" si="8"/>
        <v>#REF!</v>
      </c>
      <c r="O52" s="116"/>
      <c r="Q52" s="11">
        <v>2.7</v>
      </c>
      <c r="R52" s="11">
        <v>3.4</v>
      </c>
      <c r="S52" s="11">
        <v>3.4</v>
      </c>
      <c r="T52" s="11">
        <v>3.4</v>
      </c>
      <c r="U52" s="58" t="e">
        <f>#REF!*100</f>
        <v>#REF!</v>
      </c>
    </row>
    <row r="53" spans="1:21">
      <c r="E53" s="116">
        <v>2.7</v>
      </c>
      <c r="F53" s="116">
        <v>2.7</v>
      </c>
      <c r="G53" s="116">
        <v>2.7</v>
      </c>
      <c r="H53" s="116">
        <v>2.7</v>
      </c>
      <c r="I53" s="116">
        <v>2.7</v>
      </c>
      <c r="J53" s="116">
        <v>2.7</v>
      </c>
      <c r="K53" s="116">
        <v>2.7</v>
      </c>
      <c r="L53" s="116">
        <v>2.7</v>
      </c>
      <c r="M53" s="116">
        <v>2.7</v>
      </c>
      <c r="N53" s="116">
        <v>2.7</v>
      </c>
      <c r="O53" s="116"/>
    </row>
    <row r="66" spans="1:19">
      <c r="B66" s="61" t="str">
        <f>B51</f>
        <v>Q3 10</v>
      </c>
      <c r="C66" s="61" t="str">
        <f t="shared" ref="C66:N66" si="9">C51</f>
        <v>Q4 10</v>
      </c>
      <c r="D66" s="61" t="str">
        <f t="shared" si="9"/>
        <v>Q1 11</v>
      </c>
      <c r="E66" s="61" t="str">
        <f t="shared" si="9"/>
        <v>Q2 11</v>
      </c>
      <c r="F66" s="61" t="str">
        <f t="shared" si="9"/>
        <v>Q3 11</v>
      </c>
      <c r="G66" s="61" t="str">
        <f t="shared" si="9"/>
        <v>Q4 11</v>
      </c>
      <c r="H66" s="61" t="str">
        <f t="shared" si="9"/>
        <v>Q1 12</v>
      </c>
      <c r="I66" s="61" t="str">
        <f t="shared" si="9"/>
        <v>Q2 12</v>
      </c>
      <c r="J66" s="61" t="str">
        <f t="shared" si="9"/>
        <v>Q3 12</v>
      </c>
      <c r="K66" s="61" t="str">
        <f t="shared" si="9"/>
        <v>Q4 12</v>
      </c>
      <c r="L66" s="61" t="str">
        <f t="shared" si="9"/>
        <v>Q1 13</v>
      </c>
      <c r="M66" s="61" t="str">
        <f t="shared" si="9"/>
        <v>Q2 13</v>
      </c>
      <c r="N66" s="61" t="str">
        <f t="shared" si="9"/>
        <v>Q3 13</v>
      </c>
      <c r="O66" s="61"/>
      <c r="Q66" s="92">
        <v>2010</v>
      </c>
      <c r="R66" s="92">
        <v>2011</v>
      </c>
      <c r="S66" s="92">
        <v>2012</v>
      </c>
    </row>
    <row r="67" spans="1:19">
      <c r="A67" s="61" t="s">
        <v>79</v>
      </c>
      <c r="B67" s="116" t="e">
        <f t="shared" ref="B67:M67" si="10">B14*100</f>
        <v>#REF!</v>
      </c>
      <c r="C67" s="116" t="e">
        <f t="shared" si="10"/>
        <v>#REF!</v>
      </c>
      <c r="D67" s="116" t="e">
        <f t="shared" si="10"/>
        <v>#REF!</v>
      </c>
      <c r="E67" s="116" t="e">
        <f t="shared" si="10"/>
        <v>#REF!</v>
      </c>
      <c r="F67" s="116" t="e">
        <f t="shared" si="10"/>
        <v>#REF!</v>
      </c>
      <c r="G67" s="116" t="e">
        <f t="shared" si="10"/>
        <v>#REF!</v>
      </c>
      <c r="H67" s="116" t="e">
        <f t="shared" si="10"/>
        <v>#REF!</v>
      </c>
      <c r="I67" s="116" t="e">
        <f t="shared" si="10"/>
        <v>#REF!</v>
      </c>
      <c r="J67" s="116" t="e">
        <f t="shared" si="10"/>
        <v>#REF!</v>
      </c>
      <c r="K67" s="116" t="e">
        <f t="shared" si="10"/>
        <v>#REF!</v>
      </c>
      <c r="L67" s="116" t="e">
        <f t="shared" si="10"/>
        <v>#REF!</v>
      </c>
      <c r="M67" s="116" t="e">
        <f t="shared" si="10"/>
        <v>#REF!</v>
      </c>
      <c r="N67" s="116" t="e">
        <f>N14*100</f>
        <v>#REF!</v>
      </c>
      <c r="O67" s="116"/>
    </row>
    <row r="68" spans="1:19">
      <c r="A68" s="61" t="s">
        <v>258</v>
      </c>
      <c r="E68" s="116">
        <v>13</v>
      </c>
      <c r="F68" s="116">
        <v>13</v>
      </c>
      <c r="G68" s="116">
        <v>13</v>
      </c>
      <c r="H68" s="116">
        <v>13</v>
      </c>
      <c r="I68" s="116">
        <v>13</v>
      </c>
      <c r="J68" s="116">
        <v>13</v>
      </c>
      <c r="K68" s="116">
        <v>13</v>
      </c>
      <c r="L68" s="116">
        <v>13</v>
      </c>
      <c r="M68" s="116">
        <v>13</v>
      </c>
      <c r="N68" s="116">
        <v>13</v>
      </c>
    </row>
    <row r="81" spans="1:21">
      <c r="B81" s="61" t="str">
        <f>B66</f>
        <v>Q3 10</v>
      </c>
      <c r="C81" s="61" t="str">
        <f t="shared" ref="C81:N81" si="11">C66</f>
        <v>Q4 10</v>
      </c>
      <c r="D81" s="61" t="str">
        <f t="shared" si="11"/>
        <v>Q1 11</v>
      </c>
      <c r="E81" s="61" t="str">
        <f t="shared" si="11"/>
        <v>Q2 11</v>
      </c>
      <c r="F81" s="61" t="str">
        <f t="shared" si="11"/>
        <v>Q3 11</v>
      </c>
      <c r="G81" s="61" t="str">
        <f t="shared" si="11"/>
        <v>Q4 11</v>
      </c>
      <c r="H81" s="61" t="str">
        <f t="shared" si="11"/>
        <v>Q1 12</v>
      </c>
      <c r="I81" s="61" t="str">
        <f t="shared" si="11"/>
        <v>Q2 12</v>
      </c>
      <c r="J81" s="61" t="str">
        <f t="shared" si="11"/>
        <v>Q3 12</v>
      </c>
      <c r="K81" s="61" t="str">
        <f t="shared" si="11"/>
        <v>Q4 12</v>
      </c>
      <c r="L81" s="61" t="str">
        <f t="shared" si="11"/>
        <v>Q1 13</v>
      </c>
      <c r="M81" s="61" t="str">
        <f t="shared" si="11"/>
        <v>Q2 13</v>
      </c>
      <c r="N81" s="61" t="str">
        <f t="shared" si="11"/>
        <v>Q3 13</v>
      </c>
      <c r="O81" s="61"/>
      <c r="Q81" s="92">
        <v>2010</v>
      </c>
      <c r="R81" s="92">
        <v>2011</v>
      </c>
      <c r="S81" s="92">
        <v>2012</v>
      </c>
      <c r="T81" s="61" t="s">
        <v>240</v>
      </c>
      <c r="U81" s="61" t="s">
        <v>239</v>
      </c>
    </row>
    <row r="82" spans="1:21">
      <c r="A82" s="61" t="s">
        <v>130</v>
      </c>
      <c r="B82" s="116" t="e">
        <f t="shared" ref="B82:N82" si="12">B9*100</f>
        <v>#REF!</v>
      </c>
      <c r="C82" s="116" t="e">
        <f t="shared" si="12"/>
        <v>#REF!</v>
      </c>
      <c r="D82" s="116" t="e">
        <f t="shared" si="12"/>
        <v>#REF!</v>
      </c>
      <c r="E82" s="116" t="e">
        <f t="shared" si="12"/>
        <v>#REF!</v>
      </c>
      <c r="F82" s="116" t="e">
        <f t="shared" si="12"/>
        <v>#REF!</v>
      </c>
      <c r="G82" s="116" t="e">
        <f t="shared" si="12"/>
        <v>#REF!</v>
      </c>
      <c r="H82" s="116" t="e">
        <f t="shared" si="12"/>
        <v>#REF!</v>
      </c>
      <c r="I82" s="116" t="e">
        <f t="shared" si="12"/>
        <v>#REF!</v>
      </c>
      <c r="J82" s="116" t="e">
        <f t="shared" si="12"/>
        <v>#REF!</v>
      </c>
      <c r="K82" s="116" t="e">
        <f t="shared" si="12"/>
        <v>#REF!</v>
      </c>
      <c r="L82" s="116" t="e">
        <f t="shared" si="12"/>
        <v>#REF!</v>
      </c>
      <c r="M82" s="116" t="e">
        <f t="shared" si="12"/>
        <v>#REF!</v>
      </c>
      <c r="N82" s="116" t="e">
        <f t="shared" si="12"/>
        <v>#REF!</v>
      </c>
      <c r="O82" s="116"/>
      <c r="Q82" s="11">
        <v>54.2</v>
      </c>
      <c r="R82" s="11">
        <v>52.5</v>
      </c>
      <c r="S82" s="11">
        <v>49.8</v>
      </c>
      <c r="T82" s="58">
        <v>52</v>
      </c>
      <c r="U82" s="58" t="e">
        <f>#REF!*100</f>
        <v>#REF!</v>
      </c>
    </row>
    <row r="83" spans="1:21">
      <c r="E83" s="116">
        <v>50</v>
      </c>
      <c r="F83" s="116">
        <v>50</v>
      </c>
      <c r="G83" s="116">
        <v>50</v>
      </c>
      <c r="H83" s="116">
        <v>50</v>
      </c>
      <c r="I83" s="116">
        <v>50</v>
      </c>
      <c r="J83" s="116">
        <v>50</v>
      </c>
      <c r="K83" s="116">
        <v>50</v>
      </c>
      <c r="L83" s="116">
        <v>50</v>
      </c>
      <c r="M83" s="116">
        <v>50</v>
      </c>
      <c r="N83" s="116">
        <v>50</v>
      </c>
    </row>
    <row r="84" spans="1:21">
      <c r="E84" s="116">
        <v>60</v>
      </c>
      <c r="F84" s="116">
        <v>60</v>
      </c>
      <c r="G84" s="116">
        <v>60</v>
      </c>
      <c r="H84" s="116">
        <v>60</v>
      </c>
      <c r="I84" s="116">
        <v>60</v>
      </c>
      <c r="J84" s="116">
        <v>60</v>
      </c>
      <c r="K84" s="116">
        <v>60</v>
      </c>
      <c r="L84" s="116">
        <v>60</v>
      </c>
      <c r="M84" s="116">
        <v>60</v>
      </c>
      <c r="N84" s="116">
        <v>60</v>
      </c>
    </row>
    <row r="95" spans="1:21">
      <c r="B95" s="61" t="str">
        <f>B81</f>
        <v>Q3 10</v>
      </c>
      <c r="C95" s="61" t="str">
        <f t="shared" ref="C95:K95" si="13">C81</f>
        <v>Q4 10</v>
      </c>
      <c r="D95" s="61" t="str">
        <f t="shared" si="13"/>
        <v>Q1 11</v>
      </c>
      <c r="E95" s="61" t="str">
        <f t="shared" si="13"/>
        <v>Q2 11</v>
      </c>
      <c r="F95" s="61" t="str">
        <f t="shared" si="13"/>
        <v>Q3 11</v>
      </c>
      <c r="G95" s="61" t="str">
        <f t="shared" si="13"/>
        <v>Q4 11</v>
      </c>
      <c r="H95" s="61" t="str">
        <f t="shared" si="13"/>
        <v>Q1 12</v>
      </c>
      <c r="I95" s="61" t="str">
        <f t="shared" si="13"/>
        <v>Q2 12</v>
      </c>
      <c r="J95" s="61" t="str">
        <f t="shared" si="13"/>
        <v>Q3 12</v>
      </c>
      <c r="K95" s="61" t="str">
        <f t="shared" si="13"/>
        <v>Q4 12</v>
      </c>
      <c r="L95" s="61" t="str">
        <f>L81</f>
        <v>Q1 13</v>
      </c>
      <c r="M95" s="61" t="str">
        <f>M81</f>
        <v>Q2 13</v>
      </c>
      <c r="N95" s="61" t="str">
        <f>N81</f>
        <v>Q3 13</v>
      </c>
      <c r="O95" s="61"/>
      <c r="Q95" s="92">
        <v>2010</v>
      </c>
      <c r="R95" s="92">
        <v>2011</v>
      </c>
      <c r="S95" s="92">
        <v>2012</v>
      </c>
      <c r="T95" s="61" t="s">
        <v>240</v>
      </c>
      <c r="U95" s="61" t="s">
        <v>239</v>
      </c>
    </row>
    <row r="96" spans="1:21">
      <c r="A96" s="61" t="s">
        <v>131</v>
      </c>
      <c r="B96" s="116" t="e">
        <f t="shared" ref="B96:N96" si="14">B10*100</f>
        <v>#REF!</v>
      </c>
      <c r="C96" s="116" t="e">
        <f t="shared" si="14"/>
        <v>#REF!</v>
      </c>
      <c r="D96" s="116" t="e">
        <f t="shared" si="14"/>
        <v>#REF!</v>
      </c>
      <c r="E96" s="116" t="e">
        <f t="shared" si="14"/>
        <v>#REF!</v>
      </c>
      <c r="F96" s="116" t="e">
        <f t="shared" si="14"/>
        <v>#REF!</v>
      </c>
      <c r="G96" s="116" t="e">
        <f t="shared" si="14"/>
        <v>#REF!</v>
      </c>
      <c r="H96" s="116" t="e">
        <f t="shared" si="14"/>
        <v>#REF!</v>
      </c>
      <c r="I96" s="116" t="e">
        <f t="shared" si="14"/>
        <v>#REF!</v>
      </c>
      <c r="J96" s="116" t="e">
        <f t="shared" si="14"/>
        <v>#REF!</v>
      </c>
      <c r="K96" s="116" t="e">
        <f t="shared" si="14"/>
        <v>#REF!</v>
      </c>
      <c r="L96" s="116" t="e">
        <f t="shared" si="14"/>
        <v>#REF!</v>
      </c>
      <c r="M96" s="116" t="e">
        <f>M10*100</f>
        <v>#REF!</v>
      </c>
      <c r="N96" s="116" t="e">
        <f t="shared" si="14"/>
        <v>#REF!</v>
      </c>
      <c r="O96" s="116"/>
      <c r="P96" s="11" t="s">
        <v>102</v>
      </c>
      <c r="Q96" s="58" t="e">
        <f>#REF!*100</f>
        <v>#REF!</v>
      </c>
      <c r="R96" s="58" t="e">
        <f>#REF!*100</f>
        <v>#REF!</v>
      </c>
      <c r="S96" s="58" t="e">
        <f>#REF!*100</f>
        <v>#REF!</v>
      </c>
      <c r="T96" s="58" t="e">
        <f>#REF!*100</f>
        <v>#REF!</v>
      </c>
      <c r="U96" s="58" t="e">
        <f>#REF!*100</f>
        <v>#REF!</v>
      </c>
    </row>
    <row r="97" spans="1:21">
      <c r="P97" s="11" t="s">
        <v>111</v>
      </c>
      <c r="Q97" s="58" t="e">
        <f>#REF!*100</f>
        <v>#REF!</v>
      </c>
      <c r="R97" s="58" t="e">
        <f>#REF!*100</f>
        <v>#REF!</v>
      </c>
      <c r="S97" s="58" t="e">
        <f>#REF!*100</f>
        <v>#REF!</v>
      </c>
      <c r="T97" s="58" t="e">
        <f>#REF!*100</f>
        <v>#REF!</v>
      </c>
      <c r="U97" s="58" t="e">
        <f>#REF!*100</f>
        <v>#REF!</v>
      </c>
    </row>
    <row r="98" spans="1:21">
      <c r="P98" s="92" t="s">
        <v>27</v>
      </c>
      <c r="Q98" s="156" t="e">
        <f>SUM(Q96:Q97)</f>
        <v>#REF!</v>
      </c>
      <c r="R98" s="156" t="e">
        <f>SUM(R96:R97)</f>
        <v>#REF!</v>
      </c>
      <c r="S98" s="156" t="e">
        <f>SUM(S96:S97)</f>
        <v>#REF!</v>
      </c>
      <c r="T98" s="156" t="e">
        <f>SUM(T96:T97)</f>
        <v>#REF!</v>
      </c>
      <c r="U98" s="156" t="e">
        <f>SUM(U96:U97)</f>
        <v>#REF!</v>
      </c>
    </row>
    <row r="109" spans="1:21">
      <c r="B109" s="61" t="str">
        <f>B95</f>
        <v>Q3 10</v>
      </c>
      <c r="C109" s="61" t="str">
        <f t="shared" ref="C109:K109" si="15">C95</f>
        <v>Q4 10</v>
      </c>
      <c r="D109" s="61" t="str">
        <f t="shared" si="15"/>
        <v>Q1 11</v>
      </c>
      <c r="E109" s="61" t="str">
        <f t="shared" si="15"/>
        <v>Q2 11</v>
      </c>
      <c r="F109" s="61" t="str">
        <f t="shared" si="15"/>
        <v>Q3 11</v>
      </c>
      <c r="G109" s="61" t="str">
        <f t="shared" si="15"/>
        <v>Q4 11</v>
      </c>
      <c r="H109" s="61" t="str">
        <f t="shared" si="15"/>
        <v>Q1 12</v>
      </c>
      <c r="I109" s="61" t="str">
        <f t="shared" si="15"/>
        <v>Q2 12</v>
      </c>
      <c r="J109" s="61" t="str">
        <f t="shared" si="15"/>
        <v>Q3 12</v>
      </c>
      <c r="K109" s="61" t="str">
        <f t="shared" si="15"/>
        <v>Q4 12</v>
      </c>
      <c r="L109" s="61" t="str">
        <f>L95</f>
        <v>Q1 13</v>
      </c>
      <c r="M109" s="61" t="str">
        <f>M95</f>
        <v>Q2 13</v>
      </c>
      <c r="N109" s="61" t="str">
        <f>N95</f>
        <v>Q3 13</v>
      </c>
      <c r="O109" s="61"/>
      <c r="Q109" s="92">
        <v>2010</v>
      </c>
      <c r="R109" s="92">
        <v>2011</v>
      </c>
      <c r="S109" s="92">
        <v>2012</v>
      </c>
    </row>
    <row r="110" spans="1:21">
      <c r="A110" s="61" t="s">
        <v>145</v>
      </c>
      <c r="B110" s="116" t="e">
        <f t="shared" ref="B110:L110" si="16">B15*100</f>
        <v>#REF!</v>
      </c>
      <c r="C110" s="116" t="e">
        <f t="shared" si="16"/>
        <v>#REF!</v>
      </c>
      <c r="D110" s="116" t="e">
        <f t="shared" si="16"/>
        <v>#REF!</v>
      </c>
      <c r="E110" s="116" t="e">
        <f t="shared" si="16"/>
        <v>#REF!</v>
      </c>
      <c r="F110" s="116" t="e">
        <f t="shared" si="16"/>
        <v>#REF!</v>
      </c>
      <c r="G110" s="116" t="e">
        <f t="shared" si="16"/>
        <v>#REF!</v>
      </c>
      <c r="H110" s="116" t="e">
        <f t="shared" si="16"/>
        <v>#REF!</v>
      </c>
      <c r="I110" s="116" t="e">
        <f t="shared" si="16"/>
        <v>#REF!</v>
      </c>
      <c r="J110" s="116" t="e">
        <f t="shared" si="16"/>
        <v>#REF!</v>
      </c>
      <c r="K110" s="116" t="e">
        <f t="shared" si="16"/>
        <v>#REF!</v>
      </c>
      <c r="L110" s="116" t="e">
        <f t="shared" si="16"/>
        <v>#REF!</v>
      </c>
      <c r="M110" s="116" t="e">
        <f>M15*100</f>
        <v>#REF!</v>
      </c>
      <c r="N110" s="116" t="e">
        <f>N15*100</f>
        <v>#REF!</v>
      </c>
      <c r="O110" s="116"/>
      <c r="Q110" s="58" t="e">
        <f>C110</f>
        <v>#REF!</v>
      </c>
      <c r="R110" s="58" t="e">
        <f>G110</f>
        <v>#REF!</v>
      </c>
      <c r="S110" s="58" t="e">
        <f>K110</f>
        <v>#REF!</v>
      </c>
    </row>
    <row r="123" spans="1:19">
      <c r="B123" s="61" t="str">
        <f>B109</f>
        <v>Q3 10</v>
      </c>
      <c r="C123" s="61" t="str">
        <f t="shared" ref="C123:K123" si="17">C109</f>
        <v>Q4 10</v>
      </c>
      <c r="D123" s="61" t="str">
        <f t="shared" si="17"/>
        <v>Q1 11</v>
      </c>
      <c r="E123" s="61" t="str">
        <f t="shared" si="17"/>
        <v>Q2 11</v>
      </c>
      <c r="F123" s="61" t="str">
        <f t="shared" si="17"/>
        <v>Q3 11</v>
      </c>
      <c r="G123" s="61" t="str">
        <f t="shared" si="17"/>
        <v>Q4 11</v>
      </c>
      <c r="H123" s="61" t="str">
        <f t="shared" si="17"/>
        <v>Q1 12</v>
      </c>
      <c r="I123" s="61" t="str">
        <f t="shared" si="17"/>
        <v>Q2 12</v>
      </c>
      <c r="J123" s="61" t="str">
        <f t="shared" si="17"/>
        <v>Q3 12</v>
      </c>
      <c r="K123" s="61" t="str">
        <f t="shared" si="17"/>
        <v>Q4 12</v>
      </c>
      <c r="L123" s="61" t="str">
        <f>L109</f>
        <v>Q1 13</v>
      </c>
      <c r="M123" s="61" t="str">
        <f>M109</f>
        <v>Q2 13</v>
      </c>
      <c r="N123" s="61" t="str">
        <f>N109</f>
        <v>Q3 13</v>
      </c>
      <c r="O123" s="61"/>
      <c r="Q123" s="92">
        <v>2010</v>
      </c>
      <c r="R123" s="92">
        <v>2011</v>
      </c>
      <c r="S123" s="92">
        <v>2012</v>
      </c>
    </row>
    <row r="124" spans="1:19">
      <c r="A124" s="61" t="s">
        <v>129</v>
      </c>
      <c r="B124" s="116" t="e">
        <f t="shared" ref="B124:L124" si="18">B6*100</f>
        <v>#REF!</v>
      </c>
      <c r="C124" s="116" t="e">
        <f t="shared" si="18"/>
        <v>#REF!</v>
      </c>
      <c r="D124" s="116" t="e">
        <f t="shared" si="18"/>
        <v>#REF!</v>
      </c>
      <c r="E124" s="116" t="e">
        <f t="shared" si="18"/>
        <v>#REF!</v>
      </c>
      <c r="F124" s="116" t="e">
        <f t="shared" si="18"/>
        <v>#REF!</v>
      </c>
      <c r="G124" s="116" t="e">
        <f t="shared" si="18"/>
        <v>#REF!</v>
      </c>
      <c r="H124" s="116" t="e">
        <f t="shared" si="18"/>
        <v>#REF!</v>
      </c>
      <c r="I124" s="116" t="e">
        <f t="shared" si="18"/>
        <v>#REF!</v>
      </c>
      <c r="J124" s="116" t="e">
        <f t="shared" si="18"/>
        <v>#REF!</v>
      </c>
      <c r="K124" s="116" t="e">
        <f t="shared" si="18"/>
        <v>#REF!</v>
      </c>
      <c r="L124" s="116" t="e">
        <f t="shared" si="18"/>
        <v>#REF!</v>
      </c>
      <c r="M124" s="116" t="e">
        <f>M6*100</f>
        <v>#REF!</v>
      </c>
      <c r="N124" s="116" t="e">
        <f>N6*100</f>
        <v>#REF!</v>
      </c>
      <c r="O124" s="116"/>
    </row>
    <row r="137" spans="1:21">
      <c r="B137" s="61" t="str">
        <f>B123</f>
        <v>Q3 10</v>
      </c>
      <c r="C137" s="61" t="str">
        <f t="shared" ref="C137:K137" si="19">C123</f>
        <v>Q4 10</v>
      </c>
      <c r="D137" s="61" t="str">
        <f t="shared" si="19"/>
        <v>Q1 11</v>
      </c>
      <c r="E137" s="61" t="str">
        <f t="shared" si="19"/>
        <v>Q2 11</v>
      </c>
      <c r="F137" s="61" t="str">
        <f t="shared" si="19"/>
        <v>Q3 11</v>
      </c>
      <c r="G137" s="61" t="str">
        <f t="shared" si="19"/>
        <v>Q4 11</v>
      </c>
      <c r="H137" s="61" t="str">
        <f t="shared" si="19"/>
        <v>Q1 12</v>
      </c>
      <c r="I137" s="61" t="str">
        <f t="shared" si="19"/>
        <v>Q2 12</v>
      </c>
      <c r="J137" s="61" t="str">
        <f t="shared" si="19"/>
        <v>Q3 12</v>
      </c>
      <c r="K137" s="61" t="str">
        <f t="shared" si="19"/>
        <v>Q4 12</v>
      </c>
      <c r="L137" s="61" t="str">
        <f>L123</f>
        <v>Q1 13</v>
      </c>
      <c r="M137" s="61" t="str">
        <f>M123</f>
        <v>Q2 13</v>
      </c>
      <c r="N137" s="61" t="str">
        <f>N123</f>
        <v>Q3 13</v>
      </c>
      <c r="O137" s="61"/>
      <c r="Q137" s="92">
        <v>2010</v>
      </c>
      <c r="R137" s="92">
        <v>2011</v>
      </c>
      <c r="S137" s="92">
        <v>2012</v>
      </c>
      <c r="T137" s="61" t="s">
        <v>240</v>
      </c>
      <c r="U137" s="61" t="s">
        <v>239</v>
      </c>
    </row>
    <row r="138" spans="1:21">
      <c r="A138" s="61" t="s">
        <v>160</v>
      </c>
      <c r="B138" s="116" t="e">
        <f t="shared" ref="B138:N138" si="20">B26*100</f>
        <v>#REF!</v>
      </c>
      <c r="C138" s="116" t="e">
        <f t="shared" si="20"/>
        <v>#REF!</v>
      </c>
      <c r="D138" s="116" t="e">
        <f t="shared" si="20"/>
        <v>#REF!</v>
      </c>
      <c r="E138" s="116" t="e">
        <f t="shared" si="20"/>
        <v>#REF!</v>
      </c>
      <c r="F138" s="116" t="e">
        <f t="shared" si="20"/>
        <v>#REF!</v>
      </c>
      <c r="G138" s="116" t="e">
        <f t="shared" si="20"/>
        <v>#REF!</v>
      </c>
      <c r="H138" s="116" t="e">
        <f t="shared" si="20"/>
        <v>#REF!</v>
      </c>
      <c r="I138" s="116" t="e">
        <f t="shared" si="20"/>
        <v>#REF!</v>
      </c>
      <c r="J138" s="116" t="e">
        <f t="shared" si="20"/>
        <v>#REF!</v>
      </c>
      <c r="K138" s="116" t="e">
        <f t="shared" si="20"/>
        <v>#REF!</v>
      </c>
      <c r="L138" s="116" t="e">
        <f t="shared" si="20"/>
        <v>#REF!</v>
      </c>
      <c r="M138" s="116" t="e">
        <f>M26*100</f>
        <v>#REF!</v>
      </c>
      <c r="N138" s="116" t="e">
        <f t="shared" si="20"/>
        <v>#REF!</v>
      </c>
      <c r="O138" s="116"/>
      <c r="Q138" s="58" t="e">
        <f>C138</f>
        <v>#REF!</v>
      </c>
      <c r="R138" s="58" t="e">
        <f>G138</f>
        <v>#REF!</v>
      </c>
      <c r="S138" s="58" t="e">
        <f>K138</f>
        <v>#REF!</v>
      </c>
      <c r="T138" s="58" t="e">
        <f>I138</f>
        <v>#REF!</v>
      </c>
      <c r="U138" s="58" t="e">
        <f>N138</f>
        <v>#REF!</v>
      </c>
    </row>
    <row r="139" spans="1:21">
      <c r="E139" s="116">
        <v>5</v>
      </c>
      <c r="F139" s="116">
        <v>5</v>
      </c>
      <c r="G139" s="116">
        <v>5</v>
      </c>
      <c r="H139" s="116">
        <v>5</v>
      </c>
      <c r="I139" s="116">
        <v>5</v>
      </c>
      <c r="J139" s="116">
        <v>5</v>
      </c>
      <c r="K139" s="116">
        <v>5</v>
      </c>
      <c r="L139" s="116">
        <v>5</v>
      </c>
      <c r="M139" s="116">
        <v>5</v>
      </c>
      <c r="N139" s="116">
        <v>5</v>
      </c>
    </row>
    <row r="151" spans="1:15">
      <c r="B151" s="61" t="str">
        <f>B137</f>
        <v>Q3 10</v>
      </c>
      <c r="C151" s="61" t="str">
        <f t="shared" ref="C151:K151" si="21">C137</f>
        <v>Q4 10</v>
      </c>
      <c r="D151" s="61" t="str">
        <f t="shared" si="21"/>
        <v>Q1 11</v>
      </c>
      <c r="E151" s="61" t="str">
        <f t="shared" si="21"/>
        <v>Q2 11</v>
      </c>
      <c r="F151" s="61" t="str">
        <f t="shared" si="21"/>
        <v>Q3 11</v>
      </c>
      <c r="G151" s="61" t="str">
        <f t="shared" si="21"/>
        <v>Q4 11</v>
      </c>
      <c r="H151" s="61" t="str">
        <f t="shared" si="21"/>
        <v>Q1 12</v>
      </c>
      <c r="I151" s="61" t="str">
        <f t="shared" si="21"/>
        <v>Q2 12</v>
      </c>
      <c r="J151" s="61" t="str">
        <f t="shared" si="21"/>
        <v>Q3 12</v>
      </c>
      <c r="K151" s="61" t="str">
        <f t="shared" si="21"/>
        <v>Q4 12</v>
      </c>
      <c r="L151" s="61" t="str">
        <f>L137</f>
        <v>Q1 13</v>
      </c>
      <c r="M151" s="61" t="str">
        <f>M137</f>
        <v>Q2 13</v>
      </c>
      <c r="N151" s="61" t="str">
        <f>N137</f>
        <v>Q3 13</v>
      </c>
      <c r="O151" s="61"/>
    </row>
    <row r="152" spans="1:15">
      <c r="A152" s="61" t="s">
        <v>153</v>
      </c>
      <c r="B152" s="116" t="e">
        <f t="shared" ref="B152:N152" si="22">B12*100</f>
        <v>#REF!</v>
      </c>
      <c r="C152" s="116" t="e">
        <f t="shared" si="22"/>
        <v>#REF!</v>
      </c>
      <c r="D152" s="116" t="e">
        <f t="shared" si="22"/>
        <v>#REF!</v>
      </c>
      <c r="E152" s="116" t="e">
        <f t="shared" si="22"/>
        <v>#REF!</v>
      </c>
      <c r="F152" s="116" t="e">
        <f t="shared" si="22"/>
        <v>#REF!</v>
      </c>
      <c r="G152" s="116" t="e">
        <f t="shared" si="22"/>
        <v>#REF!</v>
      </c>
      <c r="H152" s="116" t="e">
        <f t="shared" si="22"/>
        <v>#REF!</v>
      </c>
      <c r="I152" s="116" t="e">
        <f t="shared" si="22"/>
        <v>#REF!</v>
      </c>
      <c r="J152" s="116" t="e">
        <f t="shared" si="22"/>
        <v>#REF!</v>
      </c>
      <c r="K152" s="116" t="e">
        <f t="shared" si="22"/>
        <v>#REF!</v>
      </c>
      <c r="L152" s="116" t="e">
        <f t="shared" si="22"/>
        <v>#REF!</v>
      </c>
      <c r="M152" s="116" t="e">
        <f t="shared" si="22"/>
        <v>#REF!</v>
      </c>
      <c r="N152" s="116" t="e">
        <f t="shared" si="22"/>
        <v>#REF!</v>
      </c>
      <c r="O152" s="116"/>
    </row>
    <row r="165" spans="1:15">
      <c r="B165" s="61" t="str">
        <f>B151</f>
        <v>Q3 10</v>
      </c>
      <c r="C165" s="61" t="str">
        <f t="shared" ref="C165:K165" si="23">C151</f>
        <v>Q4 10</v>
      </c>
      <c r="D165" s="61" t="str">
        <f t="shared" si="23"/>
        <v>Q1 11</v>
      </c>
      <c r="E165" s="61" t="str">
        <f t="shared" si="23"/>
        <v>Q2 11</v>
      </c>
      <c r="F165" s="61" t="str">
        <f t="shared" si="23"/>
        <v>Q3 11</v>
      </c>
      <c r="G165" s="61" t="str">
        <f t="shared" si="23"/>
        <v>Q4 11</v>
      </c>
      <c r="H165" s="61" t="str">
        <f t="shared" si="23"/>
        <v>Q1 12</v>
      </c>
      <c r="I165" s="61" t="str">
        <f t="shared" si="23"/>
        <v>Q2 12</v>
      </c>
      <c r="J165" s="61" t="str">
        <f t="shared" si="23"/>
        <v>Q3 12</v>
      </c>
      <c r="K165" s="61" t="str">
        <f t="shared" si="23"/>
        <v>Q4 12</v>
      </c>
      <c r="L165" s="61" t="str">
        <f>L151</f>
        <v>Q1 13</v>
      </c>
      <c r="M165" s="61" t="str">
        <f>M151</f>
        <v>Q2 13</v>
      </c>
      <c r="N165" s="61" t="str">
        <f>N151</f>
        <v>Q3 13</v>
      </c>
      <c r="O165" s="61"/>
    </row>
    <row r="166" spans="1:15">
      <c r="A166" s="61" t="s">
        <v>244</v>
      </c>
      <c r="B166" s="116" t="e">
        <f t="shared" ref="B166:N166" si="24">B17*100</f>
        <v>#REF!</v>
      </c>
      <c r="C166" s="116" t="e">
        <f t="shared" si="24"/>
        <v>#REF!</v>
      </c>
      <c r="D166" s="116" t="e">
        <f t="shared" si="24"/>
        <v>#REF!</v>
      </c>
      <c r="E166" s="116" t="e">
        <f t="shared" si="24"/>
        <v>#REF!</v>
      </c>
      <c r="F166" s="116" t="e">
        <f t="shared" si="24"/>
        <v>#REF!</v>
      </c>
      <c r="G166" s="116" t="e">
        <f t="shared" si="24"/>
        <v>#REF!</v>
      </c>
      <c r="H166" s="116" t="e">
        <f t="shared" si="24"/>
        <v>#REF!</v>
      </c>
      <c r="I166" s="116" t="e">
        <f t="shared" si="24"/>
        <v>#REF!</v>
      </c>
      <c r="J166" s="116" t="e">
        <f t="shared" si="24"/>
        <v>#REF!</v>
      </c>
      <c r="K166" s="116" t="e">
        <f t="shared" si="24"/>
        <v>#REF!</v>
      </c>
      <c r="L166" s="116" t="e">
        <f t="shared" si="24"/>
        <v>#REF!</v>
      </c>
      <c r="M166" s="116" t="e">
        <f>M17*100</f>
        <v>#REF!</v>
      </c>
      <c r="N166" s="116" t="e">
        <f t="shared" si="24"/>
        <v>#REF!</v>
      </c>
      <c r="O166" s="116"/>
    </row>
    <row r="167" spans="1:15">
      <c r="A167" s="61" t="s">
        <v>154</v>
      </c>
      <c r="C167" s="116">
        <v>20</v>
      </c>
      <c r="D167" s="116">
        <v>20</v>
      </c>
      <c r="E167" s="116">
        <v>20</v>
      </c>
      <c r="F167" s="116">
        <v>20</v>
      </c>
      <c r="G167" s="116">
        <v>20</v>
      </c>
      <c r="H167" s="116">
        <v>20</v>
      </c>
      <c r="I167" s="116">
        <v>20</v>
      </c>
      <c r="J167" s="116">
        <v>20</v>
      </c>
      <c r="K167" s="116">
        <v>20</v>
      </c>
      <c r="L167" s="116">
        <v>20</v>
      </c>
      <c r="M167" s="116">
        <v>20</v>
      </c>
      <c r="N167" s="116">
        <v>20</v>
      </c>
      <c r="O167" s="116"/>
    </row>
    <row r="179" spans="1:15">
      <c r="B179" s="61" t="str">
        <f>B165</f>
        <v>Q3 10</v>
      </c>
      <c r="C179" s="61" t="str">
        <f t="shared" ref="C179:K179" si="25">C165</f>
        <v>Q4 10</v>
      </c>
      <c r="D179" s="61" t="str">
        <f t="shared" si="25"/>
        <v>Q1 11</v>
      </c>
      <c r="E179" s="61" t="str">
        <f t="shared" si="25"/>
        <v>Q2 11</v>
      </c>
      <c r="F179" s="61" t="str">
        <f t="shared" si="25"/>
        <v>Q3 11</v>
      </c>
      <c r="G179" s="61" t="str">
        <f t="shared" si="25"/>
        <v>Q4 11</v>
      </c>
      <c r="H179" s="61" t="str">
        <f t="shared" si="25"/>
        <v>Q1 12</v>
      </c>
      <c r="I179" s="61" t="str">
        <f t="shared" si="25"/>
        <v>Q2 12</v>
      </c>
      <c r="J179" s="61" t="str">
        <f t="shared" si="25"/>
        <v>Q3 12</v>
      </c>
      <c r="K179" s="61" t="str">
        <f t="shared" si="25"/>
        <v>Q4 12</v>
      </c>
      <c r="L179" s="61" t="str">
        <f>L165</f>
        <v>Q1 13</v>
      </c>
      <c r="M179" s="61" t="str">
        <f>M165</f>
        <v>Q2 13</v>
      </c>
      <c r="N179" s="61" t="str">
        <f>N165</f>
        <v>Q3 13</v>
      </c>
      <c r="O179" s="61"/>
    </row>
    <row r="180" spans="1:15">
      <c r="A180" s="61" t="s">
        <v>37</v>
      </c>
      <c r="B180" s="116" t="e">
        <f t="shared" ref="B180:N180" si="26">B18*100</f>
        <v>#REF!</v>
      </c>
      <c r="C180" s="116" t="e">
        <f t="shared" si="26"/>
        <v>#REF!</v>
      </c>
      <c r="D180" s="116" t="e">
        <f t="shared" si="26"/>
        <v>#REF!</v>
      </c>
      <c r="E180" s="116" t="e">
        <f t="shared" si="26"/>
        <v>#REF!</v>
      </c>
      <c r="F180" s="116" t="e">
        <f t="shared" si="26"/>
        <v>#REF!</v>
      </c>
      <c r="G180" s="116" t="e">
        <f t="shared" si="26"/>
        <v>#REF!</v>
      </c>
      <c r="H180" s="116" t="e">
        <f t="shared" si="26"/>
        <v>#REF!</v>
      </c>
      <c r="I180" s="116" t="e">
        <f t="shared" si="26"/>
        <v>#REF!</v>
      </c>
      <c r="J180" s="116" t="e">
        <f t="shared" si="26"/>
        <v>#REF!</v>
      </c>
      <c r="K180" s="116" t="e">
        <f t="shared" si="26"/>
        <v>#REF!</v>
      </c>
      <c r="L180" s="116" t="e">
        <f t="shared" si="26"/>
        <v>#REF!</v>
      </c>
      <c r="M180" s="116" t="e">
        <f>M18*100</f>
        <v>#REF!</v>
      </c>
      <c r="N180" s="116" t="e">
        <f t="shared" si="26"/>
        <v>#REF!</v>
      </c>
      <c r="O180" s="116"/>
    </row>
    <row r="181" spans="1:15">
      <c r="A181" s="61" t="s">
        <v>155</v>
      </c>
      <c r="C181" s="116">
        <v>5</v>
      </c>
      <c r="D181" s="116">
        <v>5</v>
      </c>
      <c r="E181" s="116">
        <v>5</v>
      </c>
      <c r="F181" s="116">
        <v>5</v>
      </c>
      <c r="G181" s="116">
        <v>5</v>
      </c>
      <c r="H181" s="116">
        <v>5</v>
      </c>
      <c r="I181" s="116">
        <v>5</v>
      </c>
      <c r="J181" s="116">
        <v>5</v>
      </c>
      <c r="K181" s="116">
        <v>5</v>
      </c>
      <c r="L181" s="116">
        <v>5</v>
      </c>
      <c r="M181" s="116">
        <v>5</v>
      </c>
      <c r="N181" s="116">
        <v>5</v>
      </c>
      <c r="O181" s="116"/>
    </row>
    <row r="193" spans="1:22">
      <c r="B193" s="61" t="str">
        <f>B179</f>
        <v>Q3 10</v>
      </c>
      <c r="C193" s="61" t="str">
        <f t="shared" ref="C193:K193" si="27">C179</f>
        <v>Q4 10</v>
      </c>
      <c r="D193" s="61" t="str">
        <f t="shared" si="27"/>
        <v>Q1 11</v>
      </c>
      <c r="E193" s="61" t="str">
        <f t="shared" si="27"/>
        <v>Q2 11</v>
      </c>
      <c r="F193" s="61" t="str">
        <f t="shared" si="27"/>
        <v>Q3 11</v>
      </c>
      <c r="G193" s="61" t="str">
        <f t="shared" si="27"/>
        <v>Q4 11</v>
      </c>
      <c r="H193" s="61" t="str">
        <f t="shared" si="27"/>
        <v>Q1 12</v>
      </c>
      <c r="I193" s="61" t="str">
        <f t="shared" si="27"/>
        <v>Q2 12</v>
      </c>
      <c r="J193" s="61" t="str">
        <f t="shared" si="27"/>
        <v>Q3 12</v>
      </c>
      <c r="K193" s="61" t="str">
        <f t="shared" si="27"/>
        <v>Q4 12</v>
      </c>
      <c r="L193" s="61" t="str">
        <f>L179</f>
        <v>Q1 13</v>
      </c>
      <c r="M193" s="61" t="str">
        <f>M179</f>
        <v>Q2 13</v>
      </c>
      <c r="N193" s="61" t="str">
        <f>N179</f>
        <v>Q3 13</v>
      </c>
      <c r="O193" s="61"/>
      <c r="R193" s="92">
        <v>2010</v>
      </c>
      <c r="S193" s="92">
        <v>2011</v>
      </c>
      <c r="T193" s="92">
        <v>2012</v>
      </c>
      <c r="U193" s="61" t="s">
        <v>240</v>
      </c>
      <c r="V193" s="61" t="s">
        <v>239</v>
      </c>
    </row>
    <row r="194" spans="1:22">
      <c r="B194" s="117" t="e">
        <f>B20*100</f>
        <v>#REF!</v>
      </c>
      <c r="C194" s="117" t="e">
        <f t="shared" ref="C194:N194" si="28">C20*100</f>
        <v>#REF!</v>
      </c>
      <c r="D194" s="117" t="e">
        <f t="shared" si="28"/>
        <v>#REF!</v>
      </c>
      <c r="E194" s="117" t="e">
        <f t="shared" si="28"/>
        <v>#REF!</v>
      </c>
      <c r="F194" s="117" t="e">
        <f t="shared" si="28"/>
        <v>#REF!</v>
      </c>
      <c r="G194" s="117" t="e">
        <f t="shared" si="28"/>
        <v>#REF!</v>
      </c>
      <c r="H194" s="117" t="e">
        <f t="shared" si="28"/>
        <v>#REF!</v>
      </c>
      <c r="I194" s="117" t="e">
        <f t="shared" si="28"/>
        <v>#REF!</v>
      </c>
      <c r="J194" s="117" t="e">
        <f t="shared" si="28"/>
        <v>#REF!</v>
      </c>
      <c r="K194" s="117" t="e">
        <f t="shared" si="28"/>
        <v>#REF!</v>
      </c>
      <c r="L194" s="117" t="e">
        <f t="shared" si="28"/>
        <v>#REF!</v>
      </c>
      <c r="M194" s="117" t="e">
        <f>M20*100</f>
        <v>#REF!</v>
      </c>
      <c r="N194" s="117" t="e">
        <f t="shared" si="28"/>
        <v>#REF!</v>
      </c>
      <c r="O194" s="117"/>
      <c r="R194" s="87" t="e">
        <f>C194</f>
        <v>#REF!</v>
      </c>
      <c r="S194" s="87" t="e">
        <f>G194</f>
        <v>#REF!</v>
      </c>
      <c r="T194" s="87" t="e">
        <f>K194</f>
        <v>#REF!</v>
      </c>
      <c r="U194" s="87" t="e">
        <f>I194</f>
        <v>#REF!</v>
      </c>
      <c r="V194" s="87" t="e">
        <f>N194</f>
        <v>#REF!</v>
      </c>
    </row>
    <row r="195" spans="1:22">
      <c r="B195" s="87" t="e">
        <f t="shared" ref="B195:L195" si="29">B196-B194</f>
        <v>#REF!</v>
      </c>
      <c r="C195" s="87" t="e">
        <f t="shared" si="29"/>
        <v>#REF!</v>
      </c>
      <c r="D195" s="87" t="e">
        <f t="shared" si="29"/>
        <v>#REF!</v>
      </c>
      <c r="E195" s="87" t="e">
        <f t="shared" si="29"/>
        <v>#REF!</v>
      </c>
      <c r="F195" s="87" t="e">
        <f t="shared" si="29"/>
        <v>#REF!</v>
      </c>
      <c r="G195" s="87" t="e">
        <f t="shared" si="29"/>
        <v>#REF!</v>
      </c>
      <c r="H195" s="87" t="e">
        <f t="shared" si="29"/>
        <v>#REF!</v>
      </c>
      <c r="I195" s="87" t="e">
        <f t="shared" si="29"/>
        <v>#REF!</v>
      </c>
      <c r="J195" s="87" t="e">
        <f t="shared" si="29"/>
        <v>#REF!</v>
      </c>
      <c r="K195" s="87" t="e">
        <f t="shared" si="29"/>
        <v>#REF!</v>
      </c>
      <c r="L195" s="87" t="e">
        <f t="shared" si="29"/>
        <v>#REF!</v>
      </c>
      <c r="M195" s="87" t="e">
        <f>M196-M194</f>
        <v>#REF!</v>
      </c>
      <c r="N195" s="87" t="e">
        <f>N196-N194</f>
        <v>#REF!</v>
      </c>
      <c r="O195" s="117"/>
      <c r="R195" s="87" t="e">
        <f>R196-R194</f>
        <v>#REF!</v>
      </c>
      <c r="S195" s="87" t="e">
        <f>S196-S194</f>
        <v>#REF!</v>
      </c>
      <c r="T195" s="87" t="e">
        <f>T196-T194</f>
        <v>#REF!</v>
      </c>
      <c r="U195" s="87" t="e">
        <f>U196-U194</f>
        <v>#REF!</v>
      </c>
      <c r="V195" s="87" t="e">
        <f>V196-V194</f>
        <v>#REF!</v>
      </c>
    </row>
    <row r="196" spans="1:22">
      <c r="A196" s="61" t="s">
        <v>259</v>
      </c>
      <c r="B196" s="117" t="e">
        <f t="shared" ref="B196:N196" si="30">B19*100</f>
        <v>#REF!</v>
      </c>
      <c r="C196" s="117" t="e">
        <f t="shared" si="30"/>
        <v>#REF!</v>
      </c>
      <c r="D196" s="117" t="e">
        <f t="shared" si="30"/>
        <v>#REF!</v>
      </c>
      <c r="E196" s="117" t="e">
        <f t="shared" si="30"/>
        <v>#REF!</v>
      </c>
      <c r="F196" s="117" t="e">
        <f t="shared" si="30"/>
        <v>#REF!</v>
      </c>
      <c r="G196" s="117" t="e">
        <f t="shared" si="30"/>
        <v>#REF!</v>
      </c>
      <c r="H196" s="117" t="e">
        <f t="shared" si="30"/>
        <v>#REF!</v>
      </c>
      <c r="I196" s="117" t="e">
        <f t="shared" si="30"/>
        <v>#REF!</v>
      </c>
      <c r="J196" s="117" t="e">
        <f t="shared" si="30"/>
        <v>#REF!</v>
      </c>
      <c r="K196" s="117" t="e">
        <f t="shared" si="30"/>
        <v>#REF!</v>
      </c>
      <c r="L196" s="117" t="e">
        <f t="shared" si="30"/>
        <v>#REF!</v>
      </c>
      <c r="M196" s="117" t="e">
        <f>M19*100</f>
        <v>#REF!</v>
      </c>
      <c r="N196" s="117" t="e">
        <f t="shared" si="30"/>
        <v>#REF!</v>
      </c>
      <c r="R196" s="87" t="e">
        <f>C196</f>
        <v>#REF!</v>
      </c>
      <c r="S196" s="87" t="e">
        <f>G196</f>
        <v>#REF!</v>
      </c>
      <c r="T196" s="87" t="e">
        <f>K196</f>
        <v>#REF!</v>
      </c>
      <c r="U196" s="87" t="e">
        <f>I196</f>
        <v>#REF!</v>
      </c>
      <c r="V196" s="87" t="e">
        <f>N196</f>
        <v>#REF!</v>
      </c>
    </row>
    <row r="197" spans="1:22">
      <c r="E197" s="117">
        <v>130</v>
      </c>
      <c r="F197" s="117">
        <v>130</v>
      </c>
      <c r="G197" s="117">
        <v>130</v>
      </c>
      <c r="H197" s="117">
        <v>130</v>
      </c>
      <c r="I197" s="117">
        <v>130</v>
      </c>
      <c r="J197" s="117">
        <v>130</v>
      </c>
      <c r="K197" s="117">
        <v>130</v>
      </c>
      <c r="L197" s="117">
        <v>130</v>
      </c>
      <c r="M197" s="117">
        <v>130</v>
      </c>
      <c r="N197" s="117">
        <v>130</v>
      </c>
    </row>
    <row r="208" spans="1:22">
      <c r="B208" s="61" t="str">
        <f>B193</f>
        <v>Q3 10</v>
      </c>
      <c r="C208" s="61" t="str">
        <f t="shared" ref="C208:K208" si="31">C193</f>
        <v>Q4 10</v>
      </c>
      <c r="D208" s="61" t="str">
        <f t="shared" si="31"/>
        <v>Q1 11</v>
      </c>
      <c r="E208" s="61" t="str">
        <f t="shared" si="31"/>
        <v>Q2 11</v>
      </c>
      <c r="F208" s="61" t="str">
        <f t="shared" si="31"/>
        <v>Q3 11</v>
      </c>
      <c r="G208" s="61" t="str">
        <f t="shared" si="31"/>
        <v>Q4 11</v>
      </c>
      <c r="H208" s="61" t="str">
        <f t="shared" si="31"/>
        <v>Q1 12</v>
      </c>
      <c r="I208" s="61" t="str">
        <f t="shared" si="31"/>
        <v>Q2 12</v>
      </c>
      <c r="J208" s="61" t="str">
        <f t="shared" si="31"/>
        <v>Q3 12</v>
      </c>
      <c r="K208" s="61" t="str">
        <f t="shared" si="31"/>
        <v>Q4 12</v>
      </c>
      <c r="L208" s="61" t="str">
        <f>L193</f>
        <v>Q1 13</v>
      </c>
      <c r="M208" s="61"/>
      <c r="N208" s="61" t="e">
        <f>N194</f>
        <v>#REF!</v>
      </c>
      <c r="O208" s="61"/>
    </row>
    <row r="209" spans="1:16">
      <c r="A209" s="61" t="s">
        <v>156</v>
      </c>
      <c r="B209" s="116" t="e">
        <f>#REF!*100</f>
        <v>#REF!</v>
      </c>
      <c r="C209" s="116" t="e">
        <f>#REF!*100</f>
        <v>#REF!</v>
      </c>
      <c r="D209" s="116" t="e">
        <f>#REF!*100</f>
        <v>#REF!</v>
      </c>
      <c r="E209" s="116" t="e">
        <f>#REF!*100</f>
        <v>#REF!</v>
      </c>
      <c r="F209" s="116" t="e">
        <f>#REF!*100</f>
        <v>#REF!</v>
      </c>
      <c r="G209" s="116" t="e">
        <f>#REF!*100</f>
        <v>#REF!</v>
      </c>
      <c r="H209" s="116" t="e">
        <f>#REF!*100</f>
        <v>#REF!</v>
      </c>
      <c r="I209" s="116" t="e">
        <f>#REF!*100</f>
        <v>#REF!</v>
      </c>
      <c r="J209" s="116" t="e">
        <f>#REF!*100</f>
        <v>#REF!</v>
      </c>
      <c r="K209" s="116" t="e">
        <f>#REF!*100</f>
        <v>#REF!</v>
      </c>
      <c r="L209" s="116" t="e">
        <f>#REF!*100</f>
        <v>#REF!</v>
      </c>
      <c r="M209" s="116"/>
      <c r="N209" s="116" t="e">
        <f>#REF!*100</f>
        <v>#REF!</v>
      </c>
      <c r="O209" s="116"/>
      <c r="P209" s="116"/>
    </row>
    <row r="223" spans="1:16">
      <c r="B223" s="61" t="str">
        <f>B208</f>
        <v>Q3 10</v>
      </c>
      <c r="C223" s="61" t="str">
        <f>C208</f>
        <v>Q4 10</v>
      </c>
      <c r="D223" s="61" t="str">
        <f>D208</f>
        <v>Q1 11</v>
      </c>
      <c r="E223" s="61" t="str">
        <f>E208</f>
        <v>Q2 11</v>
      </c>
      <c r="F223" s="61" t="str">
        <f>F208</f>
        <v>Q3 11</v>
      </c>
      <c r="G223" s="61">
        <v>2010</v>
      </c>
      <c r="H223" s="61">
        <v>2011</v>
      </c>
      <c r="I223" s="61">
        <v>2012</v>
      </c>
      <c r="J223" s="61" t="s">
        <v>262</v>
      </c>
    </row>
    <row r="224" spans="1:16">
      <c r="A224" s="61" t="s">
        <v>132</v>
      </c>
      <c r="G224" s="11">
        <v>11.1</v>
      </c>
      <c r="H224" s="11" t="e">
        <f>#REF!</f>
        <v>#REF!</v>
      </c>
      <c r="I224" s="58" t="e">
        <f>#REF!</f>
        <v>#REF!</v>
      </c>
      <c r="J224" s="58" t="e">
        <f>#REF!</f>
        <v>#REF!</v>
      </c>
    </row>
    <row r="237" spans="1:14">
      <c r="B237" s="61" t="str">
        <f>B179</f>
        <v>Q3 10</v>
      </c>
      <c r="C237" s="61" t="str">
        <f t="shared" ref="C237:N237" si="32">C179</f>
        <v>Q4 10</v>
      </c>
      <c r="D237" s="61" t="str">
        <f t="shared" si="32"/>
        <v>Q1 11</v>
      </c>
      <c r="E237" s="61" t="str">
        <f t="shared" si="32"/>
        <v>Q2 11</v>
      </c>
      <c r="F237" s="61" t="str">
        <f t="shared" si="32"/>
        <v>Q3 11</v>
      </c>
      <c r="G237" s="61" t="str">
        <f t="shared" si="32"/>
        <v>Q4 11</v>
      </c>
      <c r="H237" s="61" t="str">
        <f t="shared" si="32"/>
        <v>Q1 12</v>
      </c>
      <c r="I237" s="61" t="str">
        <f t="shared" si="32"/>
        <v>Q2 12</v>
      </c>
      <c r="J237" s="61" t="str">
        <f t="shared" si="32"/>
        <v>Q3 12</v>
      </c>
      <c r="K237" s="61" t="str">
        <f t="shared" si="32"/>
        <v>Q4 12</v>
      </c>
      <c r="L237" s="61" t="str">
        <f t="shared" si="32"/>
        <v>Q1 13</v>
      </c>
      <c r="M237" s="61" t="str">
        <f t="shared" si="32"/>
        <v>Q2 13</v>
      </c>
      <c r="N237" s="61" t="str">
        <f t="shared" si="32"/>
        <v>Q3 13</v>
      </c>
    </row>
    <row r="238" spans="1:14">
      <c r="A238" s="11" t="s">
        <v>107</v>
      </c>
      <c r="D238" s="47">
        <v>9.5</v>
      </c>
      <c r="E238" s="11">
        <v>15</v>
      </c>
      <c r="F238" s="11">
        <v>9.5</v>
      </c>
      <c r="G238" s="11">
        <v>-0.7</v>
      </c>
      <c r="H238" s="11">
        <v>10.9</v>
      </c>
      <c r="I238" s="11">
        <v>14.1</v>
      </c>
      <c r="J238" s="11">
        <v>9.4</v>
      </c>
      <c r="K238" s="11">
        <v>10.5</v>
      </c>
      <c r="L238" s="11">
        <f>20.8-12.1</f>
        <v>8.7000000000000011</v>
      </c>
      <c r="M238" s="11">
        <v>12.1</v>
      </c>
    </row>
    <row r="242" spans="1:16">
      <c r="P242" s="11" t="s">
        <v>107</v>
      </c>
    </row>
    <row r="243" spans="1:16">
      <c r="B243" s="61" t="str">
        <f>B237</f>
        <v>Q3 10</v>
      </c>
      <c r="C243" s="61" t="str">
        <f t="shared" ref="C243:N243" si="33">C237</f>
        <v>Q4 10</v>
      </c>
      <c r="D243" s="61" t="str">
        <f t="shared" si="33"/>
        <v>Q1 11</v>
      </c>
      <c r="E243" s="61" t="str">
        <f t="shared" si="33"/>
        <v>Q2 11</v>
      </c>
      <c r="F243" s="61" t="str">
        <f t="shared" si="33"/>
        <v>Q3 11</v>
      </c>
      <c r="G243" s="61" t="str">
        <f t="shared" si="33"/>
        <v>Q4 11</v>
      </c>
      <c r="H243" s="61" t="str">
        <f t="shared" si="33"/>
        <v>Q1 12</v>
      </c>
      <c r="I243" s="61" t="str">
        <f t="shared" si="33"/>
        <v>Q2 12</v>
      </c>
      <c r="J243" s="61" t="str">
        <f t="shared" si="33"/>
        <v>Q3 12</v>
      </c>
      <c r="K243" s="61" t="str">
        <f t="shared" si="33"/>
        <v>Q4 12</v>
      </c>
      <c r="L243" s="61" t="str">
        <f t="shared" si="33"/>
        <v>Q1 13</v>
      </c>
      <c r="M243" s="61" t="str">
        <f t="shared" si="33"/>
        <v>Q2 13</v>
      </c>
      <c r="N243" s="61" t="str">
        <f t="shared" si="33"/>
        <v>Q3 13</v>
      </c>
    </row>
    <row r="244" spans="1:16">
      <c r="A244" s="11" t="s">
        <v>260</v>
      </c>
      <c r="D244" s="47">
        <v>3</v>
      </c>
      <c r="E244" s="11">
        <v>7.2</v>
      </c>
      <c r="F244" s="11">
        <v>3.4</v>
      </c>
      <c r="G244" s="11">
        <v>-2.6</v>
      </c>
      <c r="H244" s="11">
        <v>4.5</v>
      </c>
      <c r="I244" s="11">
        <v>6.8</v>
      </c>
      <c r="J244" s="11">
        <v>3.3</v>
      </c>
      <c r="K244" s="11">
        <v>2.5</v>
      </c>
      <c r="L244" s="11">
        <f>5.9-4.5</f>
        <v>1.4000000000000004</v>
      </c>
      <c r="M244" s="11">
        <v>4.5</v>
      </c>
    </row>
    <row r="252" spans="1:16">
      <c r="P252" s="11" t="s">
        <v>260</v>
      </c>
    </row>
  </sheetData>
  <mergeCells count="2">
    <mergeCell ref="I3:P3"/>
    <mergeCell ref="Q3:R3"/>
  </mergeCells>
  <pageMargins left="0.7" right="0.7" top="0.75" bottom="0.75" header="0.3" footer="0.3"/>
  <pageSetup paperSize="9" orientation="portrait" r:id="rId1"/>
  <ignoredErrors>
    <ignoredError sqref="R98:S98" formulaRange="1"/>
    <ignoredError sqref="T194:T195 S138 T196 R195:S195 U195:V195 U194 U196" 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5"/>
  </sheetPr>
  <dimension ref="A2:V414"/>
  <sheetViews>
    <sheetView showGridLines="0" workbookViewId="0">
      <selection activeCell="S21" sqref="S21"/>
    </sheetView>
  </sheetViews>
  <sheetFormatPr defaultRowHeight="15" outlineLevelRow="1" outlineLevelCol="1"/>
  <cols>
    <col min="1" max="1" width="7.85546875" style="15" customWidth="1"/>
    <col min="2" max="2" width="45.28515625" style="15" customWidth="1"/>
    <col min="3" max="4" width="11.7109375" style="15" customWidth="1"/>
    <col min="5" max="8" width="11.7109375" style="15" hidden="1" customWidth="1" outlineLevel="1"/>
    <col min="9" max="9" width="7.7109375" style="15" customWidth="1" collapsed="1"/>
    <col min="10" max="10" width="7.7109375" style="15" customWidth="1"/>
    <col min="11" max="12" width="10.7109375" style="15" customWidth="1"/>
    <col min="13" max="13" width="6.28515625" bestFit="1" customWidth="1"/>
    <col min="14" max="14" width="10.7109375" customWidth="1"/>
    <col min="15" max="15" width="10.7109375" style="15" customWidth="1"/>
    <col min="16" max="16" width="9.140625" customWidth="1" outlineLevel="1"/>
    <col min="17" max="17" width="6.7109375" style="15" customWidth="1"/>
    <col min="18" max="18" width="9.140625" style="15"/>
    <col min="19" max="19" width="9.85546875" style="15" bestFit="1" customWidth="1"/>
    <col min="20" max="16384" width="9.140625" style="15"/>
  </cols>
  <sheetData>
    <row r="2" spans="2:22" ht="15.75" customHeight="1">
      <c r="B2" s="140" t="s">
        <v>211</v>
      </c>
      <c r="C2" s="140"/>
      <c r="D2" s="140"/>
      <c r="E2" s="140"/>
      <c r="F2" s="140"/>
      <c r="G2" s="62"/>
      <c r="H2" s="118"/>
      <c r="I2" s="157"/>
      <c r="J2" s="226"/>
      <c r="K2" s="29"/>
      <c r="L2" s="29"/>
      <c r="Q2" s="17"/>
      <c r="S2" s="17"/>
      <c r="T2" s="21"/>
      <c r="U2" s="20"/>
    </row>
    <row r="3" spans="2:22" s="20" customFormat="1" ht="5.25" customHeight="1">
      <c r="B3" s="55"/>
      <c r="C3" s="226"/>
      <c r="D3" s="226"/>
      <c r="E3" s="226"/>
      <c r="F3" s="170"/>
      <c r="T3" s="22"/>
    </row>
    <row r="4" spans="2:22" ht="16.5" customHeight="1">
      <c r="B4" s="65" t="s">
        <v>22</v>
      </c>
      <c r="C4" s="66" t="s">
        <v>271</v>
      </c>
      <c r="D4" s="66" t="s">
        <v>270</v>
      </c>
      <c r="E4" s="66" t="s">
        <v>269</v>
      </c>
      <c r="F4" s="66" t="s">
        <v>264</v>
      </c>
      <c r="G4" s="66" t="s">
        <v>237</v>
      </c>
      <c r="H4" s="66" t="s">
        <v>233</v>
      </c>
      <c r="I4" s="66" t="s">
        <v>38</v>
      </c>
      <c r="J4" s="66" t="s">
        <v>60</v>
      </c>
      <c r="K4" s="66" t="s">
        <v>134</v>
      </c>
      <c r="L4" s="66" t="s">
        <v>159</v>
      </c>
      <c r="N4" s="66" t="s">
        <v>301</v>
      </c>
      <c r="O4" s="66" t="s">
        <v>302</v>
      </c>
      <c r="P4" s="66" t="s">
        <v>60</v>
      </c>
      <c r="Q4" s="66" t="s">
        <v>38</v>
      </c>
      <c r="R4" s="37"/>
      <c r="T4" s="24"/>
      <c r="U4" s="20"/>
    </row>
    <row r="5" spans="2:22" ht="16.5" customHeight="1">
      <c r="B5" s="67" t="s">
        <v>0</v>
      </c>
      <c r="C5" s="221" t="e">
        <f>+#REF!</f>
        <v>#REF!</v>
      </c>
      <c r="D5" s="221" t="e">
        <f>#REF!</f>
        <v>#REF!</v>
      </c>
      <c r="E5" s="221" t="e">
        <f>#REF!</f>
        <v>#REF!</v>
      </c>
      <c r="F5" s="221" t="e">
        <f>#REF!</f>
        <v>#REF!</v>
      </c>
      <c r="G5" s="221" t="e">
        <f>#REF!</f>
        <v>#REF!</v>
      </c>
      <c r="H5" s="221" t="e">
        <f>#REF!</f>
        <v>#REF!</v>
      </c>
      <c r="I5" s="76" t="e">
        <f t="shared" ref="I5:I18" si="0">C5/G5-1</f>
        <v>#REF!</v>
      </c>
      <c r="J5" s="231" t="e">
        <f t="shared" ref="J5:J17" si="1">C5-G5</f>
        <v>#REF!</v>
      </c>
      <c r="K5" s="68" t="e">
        <f>#REF!</f>
        <v>#REF!</v>
      </c>
      <c r="L5" s="68" t="e">
        <f>#REF!</f>
        <v>#REF!</v>
      </c>
      <c r="N5" s="68" t="e">
        <f>+SUM(C5:D5)</f>
        <v>#REF!</v>
      </c>
      <c r="O5" s="68">
        <v>12667</v>
      </c>
      <c r="P5" s="142" t="e">
        <f>N5-O5</f>
        <v>#REF!</v>
      </c>
      <c r="Q5" s="75" t="e">
        <f t="shared" ref="Q5:Q18" si="2">N5/O5-1</f>
        <v>#REF!</v>
      </c>
      <c r="R5" s="26"/>
      <c r="S5" s="17" t="e">
        <f>G5-H5</f>
        <v>#REF!</v>
      </c>
      <c r="T5" s="17"/>
      <c r="V5" s="17"/>
    </row>
    <row r="6" spans="2:22" ht="16.5" customHeight="1">
      <c r="B6" s="69" t="s">
        <v>72</v>
      </c>
      <c r="C6" s="221" t="e">
        <f>#REF!</f>
        <v>#REF!</v>
      </c>
      <c r="D6" s="221" t="e">
        <f>#REF!</f>
        <v>#REF!</v>
      </c>
      <c r="E6" s="221" t="e">
        <f>#REF!</f>
        <v>#REF!</v>
      </c>
      <c r="F6" s="221" t="e">
        <f>#REF!</f>
        <v>#REF!</v>
      </c>
      <c r="G6" s="221" t="e">
        <f>#REF!</f>
        <v>#REF!</v>
      </c>
      <c r="H6" s="221" t="e">
        <f>#REF!</f>
        <v>#REF!</v>
      </c>
      <c r="I6" s="76" t="e">
        <f t="shared" si="0"/>
        <v>#REF!</v>
      </c>
      <c r="J6" s="231" t="e">
        <f t="shared" si="1"/>
        <v>#REF!</v>
      </c>
      <c r="K6" s="68" t="e">
        <f>#REF!</f>
        <v>#REF!</v>
      </c>
      <c r="L6" s="70" t="e">
        <f>#REF!</f>
        <v>#REF!</v>
      </c>
      <c r="N6" s="68" t="e">
        <f>+SUM(C6:D6)</f>
        <v>#REF!</v>
      </c>
      <c r="O6" s="68">
        <v>134</v>
      </c>
      <c r="P6" s="142" t="e">
        <f t="shared" ref="P6:P21" si="3">N6-O6</f>
        <v>#REF!</v>
      </c>
      <c r="Q6" s="75" t="e">
        <f t="shared" si="2"/>
        <v>#REF!</v>
      </c>
      <c r="R6" s="19"/>
      <c r="S6" s="17" t="e">
        <f>G6-H6</f>
        <v>#REF!</v>
      </c>
      <c r="T6" s="25"/>
      <c r="U6" s="20"/>
    </row>
    <row r="7" spans="2:22" ht="16.5" customHeight="1">
      <c r="B7" s="67" t="s">
        <v>1</v>
      </c>
      <c r="C7" s="221" t="e">
        <f>#REF!</f>
        <v>#REF!</v>
      </c>
      <c r="D7" s="221" t="e">
        <f>#REF!</f>
        <v>#REF!</v>
      </c>
      <c r="E7" s="221" t="e">
        <f>#REF!</f>
        <v>#REF!</v>
      </c>
      <c r="F7" s="221" t="e">
        <f>#REF!</f>
        <v>#REF!</v>
      </c>
      <c r="G7" s="221" t="e">
        <f>#REF!</f>
        <v>#REF!</v>
      </c>
      <c r="H7" s="221" t="e">
        <f>#REF!</f>
        <v>#REF!</v>
      </c>
      <c r="I7" s="76" t="e">
        <f t="shared" si="0"/>
        <v>#REF!</v>
      </c>
      <c r="J7" s="231" t="e">
        <f t="shared" si="1"/>
        <v>#REF!</v>
      </c>
      <c r="K7" s="68" t="e">
        <f>#REF!</f>
        <v>#REF!</v>
      </c>
      <c r="L7" s="68" t="e">
        <f>#REF!</f>
        <v>#REF!</v>
      </c>
      <c r="N7" s="68" t="e">
        <f>SUM(C7:D7)</f>
        <v>#REF!</v>
      </c>
      <c r="O7" s="68">
        <v>5298</v>
      </c>
      <c r="P7" s="142" t="e">
        <f t="shared" si="3"/>
        <v>#REF!</v>
      </c>
      <c r="Q7" s="75" t="e">
        <f t="shared" si="2"/>
        <v>#REF!</v>
      </c>
      <c r="R7" s="19"/>
      <c r="S7" s="17" t="e">
        <f>G7-H7</f>
        <v>#REF!</v>
      </c>
    </row>
    <row r="8" spans="2:22" ht="16.5" customHeight="1">
      <c r="B8" s="67" t="s">
        <v>2</v>
      </c>
      <c r="C8" s="221" t="e">
        <f>#REF!</f>
        <v>#REF!</v>
      </c>
      <c r="D8" s="221" t="e">
        <f>#REF!</f>
        <v>#REF!</v>
      </c>
      <c r="E8" s="221" t="e">
        <f>#REF!</f>
        <v>#REF!</v>
      </c>
      <c r="F8" s="221" t="e">
        <f>#REF!</f>
        <v>#REF!</v>
      </c>
      <c r="G8" s="221" t="e">
        <f>#REF!</f>
        <v>#REF!</v>
      </c>
      <c r="H8" s="221" t="e">
        <f>#REF!</f>
        <v>#REF!</v>
      </c>
      <c r="I8" s="76" t="e">
        <f t="shared" si="0"/>
        <v>#REF!</v>
      </c>
      <c r="J8" s="231" t="e">
        <f t="shared" si="1"/>
        <v>#REF!</v>
      </c>
      <c r="K8" s="68" t="e">
        <f>#REF!</f>
        <v>#REF!</v>
      </c>
      <c r="L8" s="68" t="e">
        <f>#REF!</f>
        <v>#REF!</v>
      </c>
      <c r="N8" s="68" t="e">
        <f>SUM(C8:D8)</f>
        <v>#REF!</v>
      </c>
      <c r="O8" s="68">
        <v>296</v>
      </c>
      <c r="P8" s="142" t="e">
        <f t="shared" si="3"/>
        <v>#REF!</v>
      </c>
      <c r="Q8" s="75" t="e">
        <f t="shared" si="2"/>
        <v>#REF!</v>
      </c>
      <c r="R8" s="19"/>
      <c r="S8" s="17" t="e">
        <f>G8-H8</f>
        <v>#REF!</v>
      </c>
    </row>
    <row r="9" spans="2:22" ht="16.5" customHeight="1">
      <c r="B9" s="67" t="s">
        <v>3</v>
      </c>
      <c r="C9" s="221" t="e">
        <f>#REF!</f>
        <v>#REF!</v>
      </c>
      <c r="D9" s="221" t="e">
        <f>#REF!</f>
        <v>#REF!</v>
      </c>
      <c r="E9" s="221" t="e">
        <f>#REF!</f>
        <v>#REF!</v>
      </c>
      <c r="F9" s="221" t="e">
        <f>#REF!</f>
        <v>#REF!</v>
      </c>
      <c r="G9" s="221" t="e">
        <f>#REF!</f>
        <v>#REF!</v>
      </c>
      <c r="H9" s="221" t="e">
        <f>#REF!</f>
        <v>#REF!</v>
      </c>
      <c r="I9" s="76" t="e">
        <f t="shared" si="0"/>
        <v>#REF!</v>
      </c>
      <c r="J9" s="231" t="e">
        <f t="shared" si="1"/>
        <v>#REF!</v>
      </c>
      <c r="K9" s="68" t="e">
        <f>#REF!</f>
        <v>#REF!</v>
      </c>
      <c r="L9" s="68" t="e">
        <f>#REF!</f>
        <v>#REF!</v>
      </c>
      <c r="N9" s="68" t="e">
        <f>SUM(C9:D9)</f>
        <v>#REF!</v>
      </c>
      <c r="O9" s="68">
        <v>2425</v>
      </c>
      <c r="P9" s="142" t="e">
        <f t="shared" si="3"/>
        <v>#REF!</v>
      </c>
      <c r="Q9" s="75" t="e">
        <f t="shared" si="2"/>
        <v>#REF!</v>
      </c>
      <c r="R9" s="19"/>
      <c r="S9" s="17" t="e">
        <f>G9-H9</f>
        <v>#REF!</v>
      </c>
    </row>
    <row r="10" spans="2:22" ht="16.5" customHeight="1">
      <c r="B10" s="227" t="s">
        <v>4</v>
      </c>
      <c r="C10" s="228" t="e">
        <f t="shared" ref="C10:H10" si="4">+SUM(C7:C9)</f>
        <v>#REF!</v>
      </c>
      <c r="D10" s="228" t="e">
        <f t="shared" si="4"/>
        <v>#REF!</v>
      </c>
      <c r="E10" s="228" t="e">
        <f t="shared" si="4"/>
        <v>#REF!</v>
      </c>
      <c r="F10" s="228" t="e">
        <f t="shared" si="4"/>
        <v>#REF!</v>
      </c>
      <c r="G10" s="228" t="e">
        <f t="shared" si="4"/>
        <v>#REF!</v>
      </c>
      <c r="H10" s="228" t="e">
        <f t="shared" si="4"/>
        <v>#REF!</v>
      </c>
      <c r="I10" s="229" t="e">
        <f t="shared" si="0"/>
        <v>#REF!</v>
      </c>
      <c r="J10" s="230" t="e">
        <f t="shared" si="1"/>
        <v>#REF!</v>
      </c>
      <c r="K10" s="230" t="e">
        <f>+SUM(K7:K9)</f>
        <v>#REF!</v>
      </c>
      <c r="L10" s="230" t="e">
        <f>+SUM(L7:L9)</f>
        <v>#REF!</v>
      </c>
      <c r="N10" s="230" t="e">
        <f>+SUM(N7:N9)</f>
        <v>#REF!</v>
      </c>
      <c r="O10" s="230">
        <f>+SUM(O7:O9)</f>
        <v>8019</v>
      </c>
      <c r="P10" s="230" t="e">
        <f t="shared" si="3"/>
        <v>#REF!</v>
      </c>
      <c r="Q10" s="232" t="e">
        <f t="shared" si="2"/>
        <v>#REF!</v>
      </c>
      <c r="R10" s="19"/>
    </row>
    <row r="11" spans="2:22" ht="16.5" customHeight="1">
      <c r="B11" s="67" t="s">
        <v>5</v>
      </c>
      <c r="C11" s="221" t="e">
        <f>#REF!</f>
        <v>#REF!</v>
      </c>
      <c r="D11" s="221" t="e">
        <f>#REF!</f>
        <v>#REF!</v>
      </c>
      <c r="E11" s="221" t="e">
        <f>#REF!</f>
        <v>#REF!</v>
      </c>
      <c r="F11" s="221" t="e">
        <f>#REF!</f>
        <v>#REF!</v>
      </c>
      <c r="G11" s="221" t="e">
        <f>#REF!</f>
        <v>#REF!</v>
      </c>
      <c r="H11" s="221" t="e">
        <f>#REF!</f>
        <v>#REF!</v>
      </c>
      <c r="I11" s="76" t="e">
        <f t="shared" si="0"/>
        <v>#REF!</v>
      </c>
      <c r="J11" s="231" t="e">
        <f t="shared" si="1"/>
        <v>#REF!</v>
      </c>
      <c r="K11" s="68" t="e">
        <f>#REF!</f>
        <v>#REF!</v>
      </c>
      <c r="L11" s="68" t="e">
        <f>#REF!</f>
        <v>#REF!</v>
      </c>
      <c r="N11" s="68" t="e">
        <f>SUM(C11:D11)</f>
        <v>#REF!</v>
      </c>
      <c r="O11" s="68">
        <v>-6679</v>
      </c>
      <c r="P11" s="142" t="e">
        <f t="shared" si="3"/>
        <v>#REF!</v>
      </c>
      <c r="Q11" s="75" t="e">
        <f t="shared" si="2"/>
        <v>#REF!</v>
      </c>
      <c r="R11" s="19"/>
    </row>
    <row r="12" spans="2:22" ht="16.5" customHeight="1">
      <c r="B12" s="67" t="s">
        <v>6</v>
      </c>
      <c r="C12" s="221" t="e">
        <f>#REF!</f>
        <v>#REF!</v>
      </c>
      <c r="D12" s="221" t="e">
        <f>#REF!</f>
        <v>#REF!</v>
      </c>
      <c r="E12" s="221" t="e">
        <f>#REF!</f>
        <v>#REF!</v>
      </c>
      <c r="F12" s="221" t="e">
        <f>#REF!</f>
        <v>#REF!</v>
      </c>
      <c r="G12" s="221" t="e">
        <f>#REF!</f>
        <v>#REF!</v>
      </c>
      <c r="H12" s="221" t="e">
        <f>#REF!</f>
        <v>#REF!</v>
      </c>
      <c r="I12" s="76" t="e">
        <f t="shared" si="0"/>
        <v>#REF!</v>
      </c>
      <c r="J12" s="231" t="e">
        <f t="shared" si="1"/>
        <v>#REF!</v>
      </c>
      <c r="K12" s="68" t="e">
        <f>#REF!</f>
        <v>#REF!</v>
      </c>
      <c r="L12" s="68" t="e">
        <f>#REF!</f>
        <v>#REF!</v>
      </c>
      <c r="N12" s="68" t="e">
        <f>SUM(C12:D12)</f>
        <v>#REF!</v>
      </c>
      <c r="O12" s="68">
        <v>-6228</v>
      </c>
      <c r="P12" s="142" t="e">
        <f t="shared" si="3"/>
        <v>#REF!</v>
      </c>
      <c r="Q12" s="75" t="e">
        <f t="shared" si="2"/>
        <v>#REF!</v>
      </c>
      <c r="R12" s="19"/>
    </row>
    <row r="13" spans="2:22" ht="16.5" customHeight="1">
      <c r="B13" s="67" t="s">
        <v>72</v>
      </c>
      <c r="C13" s="221" t="e">
        <f>+#REF!</f>
        <v>#REF!</v>
      </c>
      <c r="D13" s="221" t="e">
        <f>+#REF!</f>
        <v>#REF!</v>
      </c>
      <c r="E13" s="221" t="e">
        <f>+#REF!</f>
        <v>#REF!</v>
      </c>
      <c r="F13" s="221" t="e">
        <f>#REF!</f>
        <v>#REF!</v>
      </c>
      <c r="G13" s="221" t="e">
        <f>#REF!</f>
        <v>#REF!</v>
      </c>
      <c r="H13" s="221" t="e">
        <f>+SUM(H5:H6)</f>
        <v>#REF!</v>
      </c>
      <c r="I13" s="76" t="e">
        <f t="shared" si="0"/>
        <v>#REF!</v>
      </c>
      <c r="J13" s="231" t="e">
        <f t="shared" si="1"/>
        <v>#REF!</v>
      </c>
      <c r="K13" s="68" t="e">
        <f>#REF!</f>
        <v>#REF!</v>
      </c>
      <c r="L13" s="68" t="e">
        <f>#REF!</f>
        <v>#REF!</v>
      </c>
      <c r="N13" s="68" t="e">
        <f>SUM(C13:D13)</f>
        <v>#REF!</v>
      </c>
      <c r="O13" s="68"/>
      <c r="P13" s="142" t="e">
        <f>N13-O13</f>
        <v>#REF!</v>
      </c>
      <c r="Q13" s="75" t="e">
        <f>N13/O13-1</f>
        <v>#REF!</v>
      </c>
      <c r="R13" s="19"/>
    </row>
    <row r="14" spans="2:22" ht="16.5" customHeight="1">
      <c r="B14" s="227" t="s">
        <v>7</v>
      </c>
      <c r="C14" s="228" t="e">
        <f t="shared" ref="C14:H14" si="5">+SUM(C10:C13)</f>
        <v>#REF!</v>
      </c>
      <c r="D14" s="228" t="e">
        <f t="shared" si="5"/>
        <v>#REF!</v>
      </c>
      <c r="E14" s="228" t="e">
        <f t="shared" si="5"/>
        <v>#REF!</v>
      </c>
      <c r="F14" s="228" t="e">
        <f t="shared" si="5"/>
        <v>#REF!</v>
      </c>
      <c r="G14" s="228" t="e">
        <f t="shared" si="5"/>
        <v>#REF!</v>
      </c>
      <c r="H14" s="228" t="e">
        <f t="shared" si="5"/>
        <v>#REF!</v>
      </c>
      <c r="I14" s="229" t="e">
        <f t="shared" si="0"/>
        <v>#REF!</v>
      </c>
      <c r="J14" s="230" t="e">
        <f t="shared" si="1"/>
        <v>#REF!</v>
      </c>
      <c r="K14" s="228" t="e">
        <f>+SUM(K10:K13)</f>
        <v>#REF!</v>
      </c>
      <c r="L14" s="228" t="e">
        <f>+SUM(L10:L13)</f>
        <v>#REF!</v>
      </c>
      <c r="N14" s="228" t="e">
        <f>+SUM(N10:N13)</f>
        <v>#REF!</v>
      </c>
      <c r="O14" s="228">
        <f>+SUM(O10:O13)</f>
        <v>-4888</v>
      </c>
      <c r="P14" s="230" t="e">
        <f t="shared" si="3"/>
        <v>#REF!</v>
      </c>
      <c r="Q14" s="232" t="e">
        <f t="shared" si="2"/>
        <v>#REF!</v>
      </c>
      <c r="R14" s="19"/>
    </row>
    <row r="15" spans="2:22" ht="16.5" customHeight="1">
      <c r="B15" s="67" t="s">
        <v>42</v>
      </c>
      <c r="C15" s="221" t="e">
        <f>#REF!</f>
        <v>#REF!</v>
      </c>
      <c r="D15" s="221" t="e">
        <f>#REF!</f>
        <v>#REF!</v>
      </c>
      <c r="E15" s="221" t="e">
        <f>#REF!</f>
        <v>#REF!</v>
      </c>
      <c r="F15" s="221" t="e">
        <f>#REF!</f>
        <v>#REF!</v>
      </c>
      <c r="G15" s="221" t="e">
        <f>#REF!</f>
        <v>#REF!</v>
      </c>
      <c r="H15" s="221" t="e">
        <f>#REF!</f>
        <v>#REF!</v>
      </c>
      <c r="I15" s="76" t="e">
        <f t="shared" si="0"/>
        <v>#REF!</v>
      </c>
      <c r="J15" s="231" t="e">
        <f t="shared" si="1"/>
        <v>#REF!</v>
      </c>
      <c r="K15" s="68" t="e">
        <f>#REF!</f>
        <v>#REF!</v>
      </c>
      <c r="L15" s="68" t="e">
        <f>#REF!</f>
        <v>#REF!</v>
      </c>
      <c r="N15" s="68" t="e">
        <f>SUM(C15:D15)</f>
        <v>#REF!</v>
      </c>
      <c r="O15" s="68">
        <v>-2913</v>
      </c>
      <c r="P15" s="142" t="e">
        <f t="shared" si="3"/>
        <v>#REF!</v>
      </c>
      <c r="Q15" s="75" t="e">
        <f t="shared" si="2"/>
        <v>#REF!</v>
      </c>
      <c r="R15" s="19"/>
    </row>
    <row r="16" spans="2:22" ht="16.5" customHeight="1">
      <c r="B16" s="67" t="s">
        <v>41</v>
      </c>
      <c r="C16" s="221" t="e">
        <f>#REF!</f>
        <v>#REF!</v>
      </c>
      <c r="D16" s="221" t="e">
        <f>#REF!</f>
        <v>#REF!</v>
      </c>
      <c r="E16" s="221" t="e">
        <f>#REF!</f>
        <v>#REF!</v>
      </c>
      <c r="F16" s="221" t="e">
        <f>#REF!</f>
        <v>#REF!</v>
      </c>
      <c r="G16" s="221" t="e">
        <f>#REF!</f>
        <v>#REF!</v>
      </c>
      <c r="H16" s="221" t="e">
        <f>#REF!</f>
        <v>#REF!</v>
      </c>
      <c r="I16" s="76" t="e">
        <f t="shared" si="0"/>
        <v>#REF!</v>
      </c>
      <c r="J16" s="231" t="e">
        <f t="shared" si="1"/>
        <v>#REF!</v>
      </c>
      <c r="K16" s="68" t="e">
        <f>#REF!</f>
        <v>#REF!</v>
      </c>
      <c r="L16" s="68" t="e">
        <f>#REF!</f>
        <v>#REF!</v>
      </c>
      <c r="N16" s="68" t="e">
        <f>SUM(C16:D16)</f>
        <v>#REF!</v>
      </c>
      <c r="O16" s="68">
        <v>-510</v>
      </c>
      <c r="P16" s="142" t="e">
        <f t="shared" si="3"/>
        <v>#REF!</v>
      </c>
      <c r="Q16" s="75" t="e">
        <f t="shared" si="2"/>
        <v>#REF!</v>
      </c>
      <c r="R16" s="19"/>
    </row>
    <row r="17" spans="2:22" ht="16.5" customHeight="1">
      <c r="B17" s="67" t="s">
        <v>157</v>
      </c>
      <c r="C17" s="221" t="e">
        <f>#REF!</f>
        <v>#REF!</v>
      </c>
      <c r="D17" s="221" t="e">
        <f>#REF!</f>
        <v>#REF!</v>
      </c>
      <c r="E17" s="221" t="e">
        <f>#REF!</f>
        <v>#REF!</v>
      </c>
      <c r="F17" s="221" t="e">
        <f>#REF!</f>
        <v>#REF!</v>
      </c>
      <c r="G17" s="221" t="e">
        <f>#REF!</f>
        <v>#REF!</v>
      </c>
      <c r="H17" s="221" t="e">
        <f>#REF!</f>
        <v>#REF!</v>
      </c>
      <c r="I17" s="76" t="e">
        <f t="shared" si="0"/>
        <v>#REF!</v>
      </c>
      <c r="J17" s="231" t="e">
        <f t="shared" si="1"/>
        <v>#REF!</v>
      </c>
      <c r="K17" s="68" t="e">
        <f>#REF!</f>
        <v>#REF!</v>
      </c>
      <c r="L17" s="68" t="e">
        <f>#REF!</f>
        <v>#REF!</v>
      </c>
      <c r="N17" s="68" t="e">
        <f>SUM(C17:D17)</f>
        <v>#REF!</v>
      </c>
      <c r="O17" s="68">
        <v>1379</v>
      </c>
      <c r="P17" s="142" t="e">
        <f t="shared" si="3"/>
        <v>#REF!</v>
      </c>
      <c r="Q17" s="75" t="e">
        <f t="shared" si="2"/>
        <v>#REF!</v>
      </c>
      <c r="R17" s="19"/>
    </row>
    <row r="18" spans="2:22" ht="16.5" customHeight="1">
      <c r="B18" s="227" t="s">
        <v>8</v>
      </c>
      <c r="C18" s="228" t="e">
        <f t="shared" ref="C18:H18" si="6">+SUM(C14:C17)</f>
        <v>#REF!</v>
      </c>
      <c r="D18" s="228" t="e">
        <f t="shared" si="6"/>
        <v>#REF!</v>
      </c>
      <c r="E18" s="228" t="e">
        <f t="shared" si="6"/>
        <v>#REF!</v>
      </c>
      <c r="F18" s="228" t="e">
        <f t="shared" si="6"/>
        <v>#REF!</v>
      </c>
      <c r="G18" s="228" t="e">
        <f t="shared" si="6"/>
        <v>#REF!</v>
      </c>
      <c r="H18" s="228" t="e">
        <f t="shared" si="6"/>
        <v>#REF!</v>
      </c>
      <c r="I18" s="229" t="e">
        <f t="shared" si="0"/>
        <v>#REF!</v>
      </c>
      <c r="J18" s="230" t="e">
        <f>H18-I18</f>
        <v>#REF!</v>
      </c>
      <c r="K18" s="230" t="e">
        <f>+SUM(K14:K17)</f>
        <v>#REF!</v>
      </c>
      <c r="L18" s="230" t="e">
        <f>#REF!</f>
        <v>#REF!</v>
      </c>
      <c r="N18" s="230" t="e">
        <f>+SUM(N14:N17)</f>
        <v>#REF!</v>
      </c>
      <c r="O18" s="230">
        <f>+SUM(O14:O17)</f>
        <v>-6932</v>
      </c>
      <c r="P18" s="230" t="e">
        <f t="shared" si="3"/>
        <v>#REF!</v>
      </c>
      <c r="Q18" s="232" t="e">
        <f t="shared" si="2"/>
        <v>#REF!</v>
      </c>
      <c r="R18" s="33"/>
      <c r="T18" s="33"/>
      <c r="U18" s="18"/>
    </row>
    <row r="19" spans="2:22" ht="13.5" customHeight="1">
      <c r="B19" s="71"/>
      <c r="C19" s="71"/>
      <c r="D19" s="71"/>
      <c r="E19" s="71"/>
      <c r="F19" s="168"/>
      <c r="G19" s="168"/>
      <c r="H19" s="168"/>
      <c r="I19" s="76"/>
      <c r="J19"/>
      <c r="K19" s="71"/>
      <c r="L19" s="71"/>
      <c r="Q19" s="19"/>
      <c r="R19" s="19"/>
    </row>
    <row r="20" spans="2:22" ht="16.5" customHeight="1">
      <c r="B20" s="72" t="s">
        <v>96</v>
      </c>
      <c r="C20" s="221" t="e">
        <f>+#REF!</f>
        <v>#REF!</v>
      </c>
      <c r="D20" s="221" t="e">
        <f>+#REF!</f>
        <v>#REF!</v>
      </c>
      <c r="E20" s="72"/>
      <c r="F20" s="223">
        <v>3557</v>
      </c>
      <c r="G20" s="223">
        <v>4440</v>
      </c>
      <c r="H20" s="223">
        <v>1697</v>
      </c>
      <c r="I20" s="169">
        <f>G20/H20-1</f>
        <v>1.6163818503241014</v>
      </c>
      <c r="J20" s="79">
        <f>H20-I20</f>
        <v>1695.3836181496758</v>
      </c>
      <c r="K20" s="73">
        <v>3124</v>
      </c>
      <c r="L20" s="73" t="e">
        <f>#REF!-SUM('P&amp;L_Q (2) old'!H20:K20)</f>
        <v>#REF!</v>
      </c>
      <c r="N20" s="73" t="e">
        <f>#REF!</f>
        <v>#REF!</v>
      </c>
      <c r="O20" s="73" t="e">
        <f>#REF!</f>
        <v>#REF!</v>
      </c>
      <c r="P20" s="143" t="e">
        <f t="shared" si="3"/>
        <v>#REF!</v>
      </c>
      <c r="Q20" s="139" t="e">
        <f>N20/O20-1</f>
        <v>#REF!</v>
      </c>
      <c r="R20" s="19"/>
    </row>
    <row r="21" spans="2:22" ht="16.5" customHeight="1">
      <c r="B21" s="74" t="s">
        <v>97</v>
      </c>
      <c r="C21" s="221" t="e">
        <f>+#REF!</f>
        <v>#REF!</v>
      </c>
      <c r="D21" s="221" t="e">
        <f>+#REF!</f>
        <v>#REF!</v>
      </c>
      <c r="E21" s="74"/>
      <c r="F21" s="221">
        <v>126</v>
      </c>
      <c r="G21" s="221">
        <v>62</v>
      </c>
      <c r="H21" s="221">
        <v>-288</v>
      </c>
      <c r="I21" s="169">
        <f>G21/H21-1</f>
        <v>-1.2152777777777777</v>
      </c>
      <c r="J21" s="142">
        <f>H21-I21</f>
        <v>-286.78472222222223</v>
      </c>
      <c r="K21" s="68">
        <v>164</v>
      </c>
      <c r="L21" s="68" t="e">
        <f>#REF!-SUM('P&amp;L_Q (2) old'!H21:K21)</f>
        <v>#REF!</v>
      </c>
      <c r="N21" s="68" t="e">
        <f>#REF!</f>
        <v>#REF!</v>
      </c>
      <c r="O21" s="68" t="e">
        <f>#REF!</f>
        <v>#REF!</v>
      </c>
      <c r="P21" s="142" t="e">
        <f t="shared" si="3"/>
        <v>#REF!</v>
      </c>
      <c r="Q21" s="75" t="e">
        <f>N21/O21-1</f>
        <v>#REF!</v>
      </c>
      <c r="R21" s="19"/>
    </row>
    <row r="22" spans="2:22" ht="13.5" customHeight="1">
      <c r="B22" s="27"/>
      <c r="C22" s="221"/>
      <c r="D22" s="27"/>
      <c r="E22" s="27"/>
      <c r="F22" s="27"/>
      <c r="G22" s="27"/>
      <c r="H22" s="27"/>
      <c r="I22" s="27"/>
      <c r="J22" s="27"/>
      <c r="K22" s="27"/>
      <c r="L22" s="27"/>
      <c r="Q22" s="19"/>
      <c r="R22" s="19"/>
      <c r="S22" s="19"/>
    </row>
    <row r="23" spans="2:22">
      <c r="B23" s="74"/>
      <c r="C23" s="74"/>
      <c r="D23" s="74"/>
      <c r="E23" s="74"/>
      <c r="F23" s="166"/>
      <c r="G23" s="166"/>
      <c r="H23" s="166"/>
      <c r="I23" s="167"/>
      <c r="J23" s="167"/>
      <c r="K23" s="167"/>
      <c r="L23" s="167"/>
      <c r="M23" s="167"/>
      <c r="N23" s="167"/>
      <c r="O23" s="167"/>
      <c r="P23" s="167"/>
      <c r="Q23" s="167"/>
      <c r="R23" s="19"/>
      <c r="S23" s="19"/>
      <c r="T23" s="19"/>
      <c r="U23" s="19"/>
      <c r="V23" s="19"/>
    </row>
    <row r="24" spans="2:22" ht="16.5" customHeight="1">
      <c r="B24" s="65" t="s">
        <v>22</v>
      </c>
      <c r="C24" s="65"/>
      <c r="D24" s="65"/>
      <c r="E24" s="65"/>
      <c r="F24" s="66" t="str">
        <f t="shared" ref="F24:G26" si="7">+N4</f>
        <v>6M 2014</v>
      </c>
      <c r="G24" s="66" t="str">
        <f t="shared" si="7"/>
        <v>6M 2013</v>
      </c>
      <c r="H24" s="66" t="str">
        <f>+Q4</f>
        <v>%</v>
      </c>
      <c r="I24" s="66" t="str">
        <f>+P4</f>
        <v>Diff</v>
      </c>
      <c r="J24" s="66"/>
      <c r="K24" s="166">
        <f>+R4</f>
        <v>0</v>
      </c>
      <c r="L24" s="166"/>
      <c r="O24" s="167"/>
      <c r="P24" s="167"/>
      <c r="Q24" s="167"/>
      <c r="R24" s="19"/>
      <c r="S24" s="19"/>
      <c r="T24" s="19"/>
      <c r="U24" s="19"/>
      <c r="V24" s="19"/>
    </row>
    <row r="25" spans="2:22" ht="16.5" customHeight="1">
      <c r="B25" s="67" t="s">
        <v>0</v>
      </c>
      <c r="C25" s="67"/>
      <c r="D25" s="67"/>
      <c r="E25" s="67"/>
      <c r="F25" s="221" t="e">
        <f t="shared" si="7"/>
        <v>#REF!</v>
      </c>
      <c r="G25" s="221">
        <f t="shared" si="7"/>
        <v>12667</v>
      </c>
      <c r="H25" s="76" t="e">
        <f>+Q5</f>
        <v>#REF!</v>
      </c>
      <c r="I25" s="142" t="e">
        <f>+P5</f>
        <v>#REF!</v>
      </c>
      <c r="J25" s="142"/>
      <c r="K25" s="166">
        <f>+R5</f>
        <v>0</v>
      </c>
      <c r="L25" s="166"/>
      <c r="O25" s="19"/>
      <c r="P25" s="161"/>
      <c r="Q25" s="19"/>
      <c r="R25" s="19"/>
      <c r="S25" s="19"/>
      <c r="T25" s="19"/>
      <c r="U25" s="19"/>
      <c r="V25" s="19"/>
    </row>
    <row r="26" spans="2:22" ht="16.5" customHeight="1">
      <c r="B26" s="69" t="s">
        <v>72</v>
      </c>
      <c r="C26" s="69"/>
      <c r="D26" s="69"/>
      <c r="E26" s="69"/>
      <c r="F26" s="221" t="e">
        <f t="shared" si="7"/>
        <v>#REF!</v>
      </c>
      <c r="G26" s="221">
        <f t="shared" si="7"/>
        <v>134</v>
      </c>
      <c r="H26" s="76" t="s">
        <v>112</v>
      </c>
      <c r="I26" s="142" t="e">
        <f>+P6</f>
        <v>#REF!</v>
      </c>
      <c r="J26" s="142"/>
      <c r="K26" s="166">
        <f>+R6</f>
        <v>0</v>
      </c>
      <c r="L26" s="166"/>
      <c r="O26" s="19"/>
      <c r="P26" s="161"/>
      <c r="Q26" s="19"/>
      <c r="R26" s="19"/>
      <c r="S26" s="19"/>
      <c r="T26" s="19"/>
      <c r="U26" s="19"/>
      <c r="V26" s="19"/>
    </row>
    <row r="27" spans="2:22" ht="16.5" hidden="1" customHeight="1" outlineLevel="1">
      <c r="B27" s="225" t="s">
        <v>73</v>
      </c>
      <c r="C27" s="225"/>
      <c r="D27" s="225"/>
      <c r="E27" s="225"/>
      <c r="F27" s="223" t="e">
        <f>+N13</f>
        <v>#REF!</v>
      </c>
      <c r="G27" s="223">
        <f>+O13</f>
        <v>0</v>
      </c>
      <c r="H27" s="76" t="e">
        <f>+Q13</f>
        <v>#REF!</v>
      </c>
      <c r="I27" s="142" t="e">
        <f>+P13</f>
        <v>#REF!</v>
      </c>
      <c r="J27" s="142"/>
      <c r="K27" s="166" t="e">
        <f>+#REF!</f>
        <v>#REF!</v>
      </c>
      <c r="L27" s="166"/>
      <c r="O27" s="19"/>
      <c r="P27" s="161"/>
      <c r="Q27" s="19"/>
      <c r="R27" s="19"/>
      <c r="S27" s="19"/>
      <c r="T27" s="19"/>
      <c r="U27" s="19"/>
      <c r="V27" s="19"/>
    </row>
    <row r="28" spans="2:22" ht="16.5" customHeight="1" collapsed="1">
      <c r="B28" s="67" t="s">
        <v>1</v>
      </c>
      <c r="C28" s="67"/>
      <c r="D28" s="67"/>
      <c r="E28" s="67"/>
      <c r="F28" s="221" t="e">
        <f t="shared" ref="F28:G33" si="8">+N7</f>
        <v>#REF!</v>
      </c>
      <c r="G28" s="221">
        <f t="shared" si="8"/>
        <v>5298</v>
      </c>
      <c r="H28" s="76" t="e">
        <f t="shared" ref="H28:H33" si="9">+Q7</f>
        <v>#REF!</v>
      </c>
      <c r="I28" s="142" t="e">
        <f t="shared" ref="I28:I33" si="10">+P7</f>
        <v>#REF!</v>
      </c>
      <c r="J28" s="142"/>
      <c r="K28" s="166">
        <f t="shared" ref="K28:K33" si="11">+R7</f>
        <v>0</v>
      </c>
      <c r="L28" s="166"/>
      <c r="O28" s="162"/>
      <c r="P28" s="161"/>
      <c r="Q28" s="19"/>
      <c r="R28" s="19"/>
      <c r="S28" s="19"/>
      <c r="T28" s="19"/>
      <c r="U28" s="19"/>
      <c r="V28" s="19"/>
    </row>
    <row r="29" spans="2:22" ht="16.5" customHeight="1">
      <c r="B29" s="67" t="s">
        <v>2</v>
      </c>
      <c r="C29" s="67"/>
      <c r="D29" s="67"/>
      <c r="E29" s="67"/>
      <c r="F29" s="221" t="e">
        <f t="shared" si="8"/>
        <v>#REF!</v>
      </c>
      <c r="G29" s="221">
        <f t="shared" si="8"/>
        <v>296</v>
      </c>
      <c r="H29" s="76" t="e">
        <f t="shared" si="9"/>
        <v>#REF!</v>
      </c>
      <c r="I29" s="142" t="e">
        <f t="shared" si="10"/>
        <v>#REF!</v>
      </c>
      <c r="J29" s="142"/>
      <c r="K29" s="166">
        <f t="shared" si="11"/>
        <v>0</v>
      </c>
      <c r="L29" s="166"/>
      <c r="O29" s="162"/>
      <c r="P29" s="161"/>
      <c r="Q29" s="19"/>
      <c r="R29" s="19"/>
      <c r="S29" s="19"/>
      <c r="T29" s="19"/>
      <c r="U29" s="19"/>
      <c r="V29" s="19"/>
    </row>
    <row r="30" spans="2:22" ht="16.5" customHeight="1">
      <c r="B30" s="67" t="s">
        <v>3</v>
      </c>
      <c r="C30" s="67"/>
      <c r="D30" s="67"/>
      <c r="E30" s="67"/>
      <c r="F30" s="221" t="e">
        <f t="shared" si="8"/>
        <v>#REF!</v>
      </c>
      <c r="G30" s="221">
        <f t="shared" si="8"/>
        <v>2425</v>
      </c>
      <c r="H30" s="76" t="e">
        <f t="shared" si="9"/>
        <v>#REF!</v>
      </c>
      <c r="I30" s="142" t="e">
        <f t="shared" si="10"/>
        <v>#REF!</v>
      </c>
      <c r="J30" s="142"/>
      <c r="K30" s="166">
        <f t="shared" si="11"/>
        <v>0</v>
      </c>
      <c r="L30" s="166"/>
      <c r="O30" s="19"/>
      <c r="P30" s="161"/>
      <c r="Q30" s="19"/>
      <c r="R30" s="19"/>
      <c r="S30" s="19"/>
      <c r="T30" s="19"/>
      <c r="U30" s="19"/>
      <c r="V30" s="19"/>
    </row>
    <row r="31" spans="2:22" ht="16.5" customHeight="1">
      <c r="B31" s="144" t="s">
        <v>4</v>
      </c>
      <c r="C31" s="144"/>
      <c r="D31" s="144"/>
      <c r="E31" s="144"/>
      <c r="F31" s="222" t="e">
        <f t="shared" si="8"/>
        <v>#REF!</v>
      </c>
      <c r="G31" s="222">
        <f t="shared" si="8"/>
        <v>8019</v>
      </c>
      <c r="H31" s="148" t="e">
        <f t="shared" si="9"/>
        <v>#REF!</v>
      </c>
      <c r="I31" s="145" t="e">
        <f t="shared" si="10"/>
        <v>#REF!</v>
      </c>
      <c r="J31" s="145"/>
      <c r="K31" s="166">
        <f t="shared" si="11"/>
        <v>0</v>
      </c>
      <c r="L31" s="166"/>
      <c r="O31" s="19"/>
      <c r="P31" s="161"/>
      <c r="Q31" s="19"/>
      <c r="R31" s="19"/>
      <c r="S31" s="19"/>
      <c r="T31" s="19"/>
      <c r="U31" s="19"/>
      <c r="V31" s="19"/>
    </row>
    <row r="32" spans="2:22" ht="16.5" customHeight="1">
      <c r="B32" s="67" t="s">
        <v>5</v>
      </c>
      <c r="C32" s="67"/>
      <c r="D32" s="67"/>
      <c r="E32" s="67"/>
      <c r="F32" s="221" t="e">
        <f t="shared" si="8"/>
        <v>#REF!</v>
      </c>
      <c r="G32" s="221">
        <f t="shared" si="8"/>
        <v>-6679</v>
      </c>
      <c r="H32" s="76" t="e">
        <f t="shared" si="9"/>
        <v>#REF!</v>
      </c>
      <c r="I32" s="142" t="e">
        <f t="shared" si="10"/>
        <v>#REF!</v>
      </c>
      <c r="J32" s="142"/>
      <c r="K32" s="166">
        <f t="shared" si="11"/>
        <v>0</v>
      </c>
      <c r="L32" s="166"/>
      <c r="O32" s="19"/>
      <c r="P32" s="161"/>
      <c r="Q32" s="19"/>
      <c r="R32" s="19"/>
      <c r="S32" s="19"/>
      <c r="T32" s="19"/>
      <c r="U32" s="19"/>
      <c r="V32" s="19"/>
    </row>
    <row r="33" spans="2:22" ht="16.5" customHeight="1">
      <c r="B33" s="67" t="s">
        <v>6</v>
      </c>
      <c r="C33" s="67"/>
      <c r="D33" s="67"/>
      <c r="E33" s="67"/>
      <c r="F33" s="221" t="e">
        <f t="shared" si="8"/>
        <v>#REF!</v>
      </c>
      <c r="G33" s="221">
        <f t="shared" si="8"/>
        <v>-6228</v>
      </c>
      <c r="H33" s="76" t="e">
        <f t="shared" si="9"/>
        <v>#REF!</v>
      </c>
      <c r="I33" s="142" t="e">
        <f t="shared" si="10"/>
        <v>#REF!</v>
      </c>
      <c r="J33" s="142"/>
      <c r="K33" s="166">
        <f t="shared" si="11"/>
        <v>0</v>
      </c>
      <c r="L33" s="166"/>
      <c r="O33" s="19"/>
      <c r="P33" s="161"/>
      <c r="Q33" s="26"/>
      <c r="R33" s="19"/>
      <c r="S33" s="19"/>
      <c r="T33" s="19"/>
      <c r="U33" s="19"/>
      <c r="V33" s="19"/>
    </row>
    <row r="34" spans="2:22" ht="16.5" customHeight="1">
      <c r="B34" s="144" t="s">
        <v>7</v>
      </c>
      <c r="C34" s="144"/>
      <c r="D34" s="144"/>
      <c r="E34" s="144"/>
      <c r="F34" s="222" t="e">
        <f t="shared" ref="F34:F40" si="12">+N14</f>
        <v>#REF!</v>
      </c>
      <c r="G34" s="222">
        <f t="shared" ref="G34:G40" si="13">+O14</f>
        <v>-4888</v>
      </c>
      <c r="H34" s="148" t="e">
        <f>+Q14</f>
        <v>#REF!</v>
      </c>
      <c r="I34" s="145" t="e">
        <f t="shared" ref="I34:I40" si="14">+P14</f>
        <v>#REF!</v>
      </c>
      <c r="J34" s="145"/>
      <c r="K34" s="166">
        <f t="shared" ref="K34:K40" si="15">+R14</f>
        <v>0</v>
      </c>
      <c r="L34" s="166"/>
      <c r="O34" s="19"/>
      <c r="P34" s="161"/>
      <c r="Q34" s="26"/>
      <c r="R34" s="19"/>
      <c r="S34" s="19"/>
      <c r="T34" s="19"/>
      <c r="U34" s="19"/>
      <c r="V34" s="19"/>
    </row>
    <row r="35" spans="2:22" ht="16.5" customHeight="1">
      <c r="B35" s="67" t="s">
        <v>42</v>
      </c>
      <c r="C35" s="67"/>
      <c r="D35" s="67"/>
      <c r="E35" s="67"/>
      <c r="F35" s="221" t="e">
        <f t="shared" si="12"/>
        <v>#REF!</v>
      </c>
      <c r="G35" s="221">
        <f t="shared" si="13"/>
        <v>-2913</v>
      </c>
      <c r="H35" s="76" t="e">
        <f>+Q15</f>
        <v>#REF!</v>
      </c>
      <c r="I35" s="142" t="e">
        <f t="shared" si="14"/>
        <v>#REF!</v>
      </c>
      <c r="J35" s="142"/>
      <c r="K35" s="166">
        <f t="shared" si="15"/>
        <v>0</v>
      </c>
      <c r="L35" s="166"/>
      <c r="O35" s="38"/>
      <c r="P35" s="161"/>
      <c r="Q35" s="28"/>
      <c r="R35" s="19"/>
      <c r="S35" s="19"/>
      <c r="T35" s="19"/>
      <c r="U35" s="19"/>
      <c r="V35" s="19"/>
    </row>
    <row r="36" spans="2:22" ht="16.5" customHeight="1">
      <c r="B36" s="67" t="s">
        <v>41</v>
      </c>
      <c r="C36" s="67"/>
      <c r="D36" s="67"/>
      <c r="E36" s="67"/>
      <c r="F36" s="221" t="e">
        <f t="shared" si="12"/>
        <v>#REF!</v>
      </c>
      <c r="G36" s="221">
        <f t="shared" si="13"/>
        <v>-510</v>
      </c>
      <c r="H36" s="76" t="e">
        <f>+Q16</f>
        <v>#REF!</v>
      </c>
      <c r="I36" s="142" t="e">
        <f t="shared" si="14"/>
        <v>#REF!</v>
      </c>
      <c r="J36" s="142"/>
      <c r="K36" s="166">
        <f t="shared" si="15"/>
        <v>0</v>
      </c>
      <c r="L36" s="166"/>
      <c r="O36" s="19"/>
      <c r="P36" s="161"/>
      <c r="Q36" s="163"/>
      <c r="R36" s="19"/>
      <c r="S36" s="19"/>
      <c r="T36" s="19"/>
      <c r="U36" s="19"/>
      <c r="V36" s="19"/>
    </row>
    <row r="37" spans="2:22" ht="16.5" customHeight="1">
      <c r="B37" s="67" t="s">
        <v>157</v>
      </c>
      <c r="C37" s="67"/>
      <c r="D37" s="67"/>
      <c r="E37" s="67"/>
      <c r="F37" s="221" t="e">
        <f t="shared" si="12"/>
        <v>#REF!</v>
      </c>
      <c r="G37" s="221">
        <f t="shared" si="13"/>
        <v>1379</v>
      </c>
      <c r="H37" s="224" t="s">
        <v>112</v>
      </c>
      <c r="I37" s="142" t="e">
        <f t="shared" si="14"/>
        <v>#REF!</v>
      </c>
      <c r="J37" s="142"/>
      <c r="K37" s="166">
        <f t="shared" si="15"/>
        <v>0</v>
      </c>
      <c r="L37" s="166"/>
      <c r="O37" s="19"/>
      <c r="P37" s="161"/>
      <c r="Q37" s="163"/>
      <c r="R37" s="19"/>
      <c r="S37" s="19"/>
      <c r="T37" s="19"/>
      <c r="U37" s="19"/>
      <c r="V37" s="19"/>
    </row>
    <row r="38" spans="2:22" ht="16.5" customHeight="1">
      <c r="B38" s="144" t="s">
        <v>8</v>
      </c>
      <c r="C38" s="144"/>
      <c r="D38" s="144"/>
      <c r="E38" s="144"/>
      <c r="F38" s="222" t="e">
        <f t="shared" si="12"/>
        <v>#REF!</v>
      </c>
      <c r="G38" s="222">
        <f t="shared" si="13"/>
        <v>-6932</v>
      </c>
      <c r="H38" s="148" t="e">
        <f>+Q18</f>
        <v>#REF!</v>
      </c>
      <c r="I38" s="145" t="e">
        <f t="shared" si="14"/>
        <v>#REF!</v>
      </c>
      <c r="J38" s="145"/>
      <c r="K38" s="166">
        <f t="shared" si="15"/>
        <v>0</v>
      </c>
      <c r="L38" s="166"/>
      <c r="O38" s="39"/>
      <c r="P38" s="161"/>
      <c r="Q38" s="164"/>
      <c r="R38" s="19"/>
      <c r="S38" s="19"/>
      <c r="T38" s="19"/>
      <c r="U38" s="19"/>
      <c r="V38" s="19"/>
    </row>
    <row r="39" spans="2:22" ht="16.5" customHeight="1">
      <c r="B39" s="71"/>
      <c r="C39" s="71"/>
      <c r="D39" s="71"/>
      <c r="E39" s="71"/>
      <c r="F39"/>
      <c r="H39" s="19"/>
      <c r="I39">
        <f t="shared" si="14"/>
        <v>0</v>
      </c>
      <c r="J39"/>
      <c r="K39" s="166">
        <f t="shared" si="15"/>
        <v>0</v>
      </c>
      <c r="L39" s="166"/>
      <c r="O39" s="19"/>
      <c r="P39" s="161"/>
      <c r="Q39" s="19"/>
      <c r="R39" s="19"/>
      <c r="S39" s="19"/>
      <c r="T39" s="19"/>
      <c r="U39" s="19"/>
      <c r="V39" s="19"/>
    </row>
    <row r="40" spans="2:22" ht="16.5" customHeight="1">
      <c r="B40" s="72" t="s">
        <v>96</v>
      </c>
      <c r="C40" s="72"/>
      <c r="D40" s="72"/>
      <c r="E40" s="72"/>
      <c r="F40" s="223" t="e">
        <f t="shared" si="12"/>
        <v>#REF!</v>
      </c>
      <c r="G40" s="223" t="e">
        <f t="shared" si="13"/>
        <v>#REF!</v>
      </c>
      <c r="H40" s="78" t="e">
        <f>+Q20</f>
        <v>#REF!</v>
      </c>
      <c r="I40" s="143" t="e">
        <f t="shared" si="14"/>
        <v>#REF!</v>
      </c>
      <c r="J40" s="143"/>
      <c r="K40" s="166">
        <f t="shared" si="15"/>
        <v>0</v>
      </c>
      <c r="L40" s="166"/>
      <c r="O40" s="19"/>
      <c r="P40" s="161"/>
      <c r="Q40" s="19"/>
      <c r="R40" s="19"/>
      <c r="S40" s="19"/>
      <c r="T40" s="19"/>
      <c r="U40" s="19"/>
      <c r="V40" s="19"/>
    </row>
    <row r="41" spans="2:22" ht="16.5" customHeight="1">
      <c r="B41" s="74" t="s">
        <v>97</v>
      </c>
      <c r="C41" s="74"/>
      <c r="D41" s="74"/>
      <c r="E41" s="74"/>
      <c r="F41" s="221" t="e">
        <f>+N21</f>
        <v>#REF!</v>
      </c>
      <c r="G41" s="221" t="e">
        <f>+O21</f>
        <v>#REF!</v>
      </c>
      <c r="H41" s="68" t="s">
        <v>112</v>
      </c>
      <c r="I41" s="75"/>
      <c r="J41" s="75"/>
      <c r="K41" s="26"/>
      <c r="L41" s="26"/>
      <c r="M41" s="75"/>
      <c r="N41" s="161"/>
      <c r="O41" s="26"/>
      <c r="P41" s="161"/>
      <c r="Q41" s="19"/>
      <c r="R41" s="19"/>
      <c r="S41" s="19"/>
      <c r="T41" s="19"/>
      <c r="U41" s="19"/>
      <c r="V41" s="19"/>
    </row>
    <row r="42" spans="2:22" ht="13.5" customHeight="1">
      <c r="B42" s="19"/>
      <c r="C42" s="19"/>
      <c r="D42" s="19"/>
      <c r="E42" s="19"/>
      <c r="F42" s="19"/>
      <c r="G42" s="19"/>
      <c r="H42" s="26"/>
      <c r="I42" s="26"/>
      <c r="J42" s="26"/>
      <c r="K42" s="26"/>
      <c r="L42" s="26"/>
      <c r="M42" s="161"/>
      <c r="N42" s="161"/>
      <c r="O42" s="26"/>
      <c r="P42" s="161"/>
      <c r="Q42" s="19"/>
      <c r="R42" s="19"/>
      <c r="S42" s="19"/>
      <c r="T42" s="19"/>
      <c r="U42" s="19"/>
      <c r="V42" s="19"/>
    </row>
    <row r="43" spans="2:22" ht="13.5" customHeight="1">
      <c r="B43" s="19"/>
      <c r="C43" s="19"/>
      <c r="D43" s="19"/>
      <c r="E43" s="19"/>
      <c r="F43" s="19"/>
      <c r="G43" s="19"/>
      <c r="H43" s="26"/>
      <c r="I43" s="26"/>
      <c r="J43" s="26"/>
      <c r="K43" s="26"/>
      <c r="L43" s="26"/>
      <c r="M43" s="161"/>
      <c r="N43" s="161"/>
      <c r="O43" s="26"/>
      <c r="P43" s="161"/>
      <c r="Q43" s="19"/>
      <c r="R43" s="19"/>
      <c r="S43" s="19"/>
      <c r="T43" s="19"/>
      <c r="U43" s="19"/>
      <c r="V43" s="19"/>
    </row>
    <row r="44" spans="2:22" ht="13.5" customHeight="1">
      <c r="B44" s="19"/>
      <c r="C44" s="19"/>
      <c r="D44" s="19"/>
      <c r="E44" s="19"/>
      <c r="F44" s="19"/>
      <c r="G44" s="19"/>
      <c r="H44" s="30"/>
      <c r="I44" s="30"/>
      <c r="J44" s="30"/>
      <c r="K44" s="30"/>
      <c r="L44" s="30"/>
      <c r="M44" s="161"/>
      <c r="N44" s="161"/>
      <c r="O44" s="23"/>
      <c r="P44" s="161"/>
      <c r="Q44" s="23"/>
      <c r="R44" s="37"/>
      <c r="S44" s="19"/>
      <c r="T44" s="19"/>
      <c r="U44" s="19"/>
      <c r="V44" s="19"/>
    </row>
    <row r="45" spans="2:22" ht="13.5" customHeight="1">
      <c r="B45" s="19"/>
      <c r="C45" s="19"/>
      <c r="D45" s="19"/>
      <c r="E45" s="19"/>
      <c r="F45" s="19"/>
      <c r="G45" s="19"/>
      <c r="H45" s="31"/>
      <c r="I45" s="31"/>
      <c r="J45" s="31"/>
      <c r="K45" s="31"/>
      <c r="L45" s="31"/>
      <c r="M45" s="161"/>
      <c r="N45" s="161"/>
      <c r="O45" s="38"/>
      <c r="P45" s="161"/>
      <c r="Q45" s="38"/>
      <c r="R45" s="39"/>
      <c r="S45" s="19"/>
      <c r="T45" s="19"/>
      <c r="U45" s="19"/>
      <c r="V45" s="19"/>
    </row>
    <row r="46" spans="2:22" ht="13.5" customHeight="1">
      <c r="B46" s="19"/>
      <c r="C46" s="19"/>
      <c r="D46" s="19"/>
      <c r="E46" s="19"/>
      <c r="F46" s="19"/>
      <c r="G46" s="19"/>
      <c r="H46" s="31"/>
      <c r="I46" s="31"/>
      <c r="J46" s="31"/>
      <c r="K46" s="31"/>
      <c r="L46" s="31"/>
      <c r="M46" s="161"/>
      <c r="N46" s="161"/>
      <c r="O46" s="26"/>
      <c r="P46" s="161"/>
      <c r="Q46" s="38"/>
      <c r="R46" s="19"/>
      <c r="S46" s="19"/>
      <c r="T46" s="19"/>
      <c r="U46" s="19"/>
      <c r="V46" s="19"/>
    </row>
    <row r="47" spans="2:22" ht="13.5" customHeight="1">
      <c r="B47" s="19"/>
      <c r="C47" s="19"/>
      <c r="D47" s="19"/>
      <c r="E47" s="19"/>
      <c r="F47" s="19"/>
      <c r="G47" s="19"/>
      <c r="H47" s="30"/>
      <c r="I47" s="30"/>
      <c r="J47" s="30"/>
      <c r="K47" s="30"/>
      <c r="L47" s="30"/>
      <c r="M47" s="161"/>
      <c r="N47" s="161"/>
      <c r="O47" s="152"/>
      <c r="P47" s="161"/>
      <c r="Q47" s="19"/>
      <c r="R47" s="19"/>
      <c r="S47" s="19"/>
      <c r="T47" s="19"/>
      <c r="U47" s="19"/>
      <c r="V47" s="19"/>
    </row>
    <row r="48" spans="2:22" ht="13.5" customHeight="1">
      <c r="B48" s="19"/>
      <c r="C48" s="19"/>
      <c r="D48" s="19"/>
      <c r="E48" s="19"/>
      <c r="F48" s="19"/>
      <c r="G48" s="19"/>
      <c r="H48" s="30"/>
      <c r="I48" s="30"/>
      <c r="J48" s="30"/>
      <c r="K48" s="30"/>
      <c r="L48" s="30"/>
      <c r="M48" s="161"/>
      <c r="N48" s="161"/>
      <c r="O48" s="19"/>
      <c r="P48" s="161"/>
      <c r="Q48" s="19"/>
      <c r="R48" s="19"/>
      <c r="S48" s="19"/>
      <c r="T48" s="19"/>
      <c r="U48" s="19"/>
      <c r="V48" s="19"/>
    </row>
    <row r="49" spans="2:22" ht="13.5" customHeight="1">
      <c r="B49" s="19"/>
      <c r="C49" s="19"/>
      <c r="D49" s="19"/>
      <c r="E49" s="19"/>
      <c r="F49" s="19"/>
      <c r="G49" s="19"/>
      <c r="H49" s="19"/>
      <c r="I49" s="19"/>
      <c r="J49" s="19"/>
      <c r="K49" s="19"/>
      <c r="L49" s="19"/>
      <c r="M49" s="161"/>
      <c r="N49" s="161"/>
      <c r="O49" s="16"/>
      <c r="P49" s="161"/>
      <c r="Q49" s="19"/>
      <c r="R49" s="19"/>
      <c r="S49" s="19"/>
      <c r="T49" s="19"/>
      <c r="U49" s="19"/>
      <c r="V49" s="19"/>
    </row>
    <row r="50" spans="2:22">
      <c r="B50" s="19"/>
      <c r="C50" s="19"/>
      <c r="D50" s="19"/>
      <c r="E50" s="19"/>
      <c r="F50" s="19"/>
      <c r="G50" s="19"/>
      <c r="H50" s="19"/>
      <c r="I50" s="19"/>
      <c r="J50" s="19"/>
      <c r="K50" s="19"/>
      <c r="L50" s="19"/>
      <c r="M50" s="161"/>
      <c r="N50" s="161"/>
      <c r="O50" s="38"/>
      <c r="P50" s="161"/>
      <c r="Q50" s="19"/>
      <c r="R50" s="19"/>
      <c r="S50" s="19"/>
      <c r="T50" s="19"/>
      <c r="U50" s="19"/>
      <c r="V50" s="19"/>
    </row>
    <row r="51" spans="2:22">
      <c r="B51" s="19"/>
      <c r="C51" s="19"/>
      <c r="D51" s="19"/>
      <c r="E51" s="19"/>
      <c r="F51" s="19"/>
      <c r="G51" s="19"/>
      <c r="H51" s="19"/>
      <c r="I51" s="19"/>
      <c r="J51" s="19"/>
      <c r="K51" s="19"/>
      <c r="L51" s="19"/>
      <c r="M51" s="161"/>
      <c r="N51" s="161"/>
      <c r="O51" s="38"/>
      <c r="P51" s="161"/>
      <c r="Q51" s="19"/>
      <c r="R51" s="19"/>
      <c r="S51" s="19"/>
      <c r="T51" s="19"/>
      <c r="U51" s="19"/>
      <c r="V51" s="19"/>
    </row>
    <row r="52" spans="2:22">
      <c r="B52" s="19"/>
      <c r="C52" s="19"/>
      <c r="D52" s="19"/>
      <c r="E52" s="19"/>
      <c r="F52" s="19"/>
      <c r="G52" s="30"/>
      <c r="H52" s="30"/>
      <c r="I52" s="30"/>
      <c r="J52" s="30"/>
      <c r="K52" s="30"/>
      <c r="L52" s="30"/>
      <c r="M52" s="161"/>
      <c r="N52" s="161"/>
      <c r="O52" s="38"/>
      <c r="P52" s="161"/>
      <c r="Q52" s="26"/>
      <c r="R52" s="19"/>
      <c r="S52" s="19"/>
      <c r="T52" s="19"/>
      <c r="U52" s="19"/>
      <c r="V52" s="19"/>
    </row>
    <row r="53" spans="2:22">
      <c r="B53" s="19"/>
      <c r="C53" s="19"/>
      <c r="D53" s="19"/>
      <c r="E53" s="19"/>
      <c r="F53" s="19"/>
      <c r="G53" s="30"/>
      <c r="H53" s="30"/>
      <c r="I53" s="30"/>
      <c r="J53" s="30"/>
      <c r="K53" s="30"/>
      <c r="L53" s="30"/>
      <c r="M53" s="161"/>
      <c r="N53" s="161"/>
      <c r="O53" s="38"/>
      <c r="P53" s="161"/>
      <c r="Q53" s="19"/>
      <c r="R53" s="19"/>
      <c r="S53" s="19"/>
      <c r="T53" s="19"/>
      <c r="U53" s="19"/>
      <c r="V53" s="19"/>
    </row>
    <row r="54" spans="2:22">
      <c r="B54" s="19"/>
      <c r="C54" s="19"/>
      <c r="D54" s="19"/>
      <c r="E54" s="19"/>
      <c r="F54" s="19"/>
      <c r="G54" s="30"/>
      <c r="H54" s="30"/>
      <c r="I54" s="30"/>
      <c r="J54" s="30"/>
      <c r="K54" s="30"/>
      <c r="L54" s="30"/>
      <c r="M54" s="161"/>
      <c r="N54" s="161"/>
      <c r="O54" s="38"/>
      <c r="P54" s="161"/>
      <c r="Q54" s="19"/>
      <c r="R54" s="19"/>
      <c r="S54" s="19"/>
      <c r="T54" s="19"/>
      <c r="U54" s="19"/>
      <c r="V54" s="19"/>
    </row>
    <row r="55" spans="2:22">
      <c r="B55" s="19"/>
      <c r="C55" s="19"/>
      <c r="D55" s="19"/>
      <c r="E55" s="19"/>
      <c r="F55" s="19"/>
      <c r="G55" s="30"/>
      <c r="H55" s="30"/>
      <c r="I55" s="30"/>
      <c r="J55" s="30"/>
      <c r="K55" s="30"/>
      <c r="L55" s="30"/>
      <c r="M55" s="161"/>
      <c r="N55" s="161"/>
      <c r="O55" s="19"/>
      <c r="P55" s="161"/>
      <c r="Q55" s="19"/>
      <c r="R55" s="19"/>
      <c r="S55" s="19"/>
      <c r="T55" s="19"/>
      <c r="U55" s="19"/>
      <c r="V55" s="19"/>
    </row>
    <row r="56" spans="2:22">
      <c r="B56" s="19"/>
      <c r="C56" s="19"/>
      <c r="D56" s="19"/>
      <c r="E56" s="19"/>
      <c r="F56" s="19"/>
      <c r="G56" s="30"/>
      <c r="H56" s="30"/>
      <c r="I56" s="30"/>
      <c r="J56" s="30"/>
      <c r="K56" s="30"/>
      <c r="L56" s="30"/>
      <c r="M56" s="161"/>
      <c r="N56" s="161"/>
      <c r="O56" s="19"/>
      <c r="P56" s="161"/>
      <c r="Q56" s="19"/>
      <c r="R56" s="19"/>
      <c r="S56" s="19"/>
      <c r="T56" s="19"/>
      <c r="U56" s="19"/>
      <c r="V56" s="19"/>
    </row>
    <row r="57" spans="2:22">
      <c r="B57" s="19"/>
      <c r="C57" s="19"/>
      <c r="D57" s="19"/>
      <c r="E57" s="19"/>
      <c r="F57" s="19"/>
      <c r="G57" s="19"/>
      <c r="H57" s="19"/>
      <c r="I57" s="19"/>
      <c r="J57" s="19"/>
      <c r="K57" s="19"/>
      <c r="L57" s="19"/>
      <c r="M57" s="161"/>
      <c r="N57" s="161"/>
      <c r="O57" s="19"/>
      <c r="P57" s="161"/>
      <c r="Q57" s="19"/>
      <c r="R57" s="19"/>
      <c r="S57" s="19"/>
      <c r="T57" s="19"/>
      <c r="U57" s="19"/>
      <c r="V57" s="19"/>
    </row>
    <row r="58" spans="2:22">
      <c r="B58" s="19"/>
      <c r="C58" s="19"/>
      <c r="D58" s="19"/>
      <c r="E58" s="19"/>
      <c r="F58" s="19"/>
      <c r="G58" s="19"/>
      <c r="H58" s="19"/>
      <c r="I58" s="19"/>
      <c r="J58" s="19"/>
      <c r="K58" s="19"/>
      <c r="L58" s="19"/>
      <c r="M58" s="161"/>
      <c r="N58" s="161"/>
      <c r="O58" s="19"/>
      <c r="P58" s="161"/>
      <c r="Q58" s="19"/>
      <c r="R58" s="19"/>
      <c r="S58" s="19"/>
      <c r="T58" s="19"/>
      <c r="U58" s="19"/>
      <c r="V58" s="19"/>
    </row>
    <row r="59" spans="2:22">
      <c r="B59" s="19"/>
      <c r="C59" s="19"/>
      <c r="D59" s="19"/>
      <c r="E59" s="19"/>
      <c r="F59" s="19"/>
      <c r="G59" s="152"/>
      <c r="H59" s="152"/>
      <c r="I59" s="152"/>
      <c r="J59" s="152"/>
      <c r="K59" s="152"/>
      <c r="L59" s="19"/>
      <c r="M59" s="161"/>
      <c r="N59" s="161"/>
      <c r="O59" s="19"/>
      <c r="P59" s="161"/>
      <c r="Q59" s="19"/>
      <c r="R59" s="19"/>
      <c r="S59" s="19"/>
      <c r="T59" s="19"/>
      <c r="U59" s="19"/>
      <c r="V59" s="19"/>
    </row>
    <row r="60" spans="2:22" ht="12" customHeight="1">
      <c r="B60" s="19"/>
      <c r="C60" s="19"/>
      <c r="D60" s="19"/>
      <c r="E60" s="19"/>
      <c r="F60" s="19"/>
      <c r="G60" s="19"/>
      <c r="H60" s="19"/>
      <c r="I60" s="19"/>
      <c r="J60" s="19"/>
      <c r="K60" s="19"/>
      <c r="L60" s="19"/>
      <c r="M60" s="161"/>
      <c r="N60" s="161"/>
      <c r="O60" s="19"/>
      <c r="P60" s="161"/>
      <c r="Q60" s="19"/>
      <c r="R60" s="19"/>
      <c r="S60" s="19"/>
      <c r="T60" s="19"/>
      <c r="U60" s="19"/>
      <c r="V60" s="19"/>
    </row>
    <row r="61" spans="2:22" s="18" customFormat="1" ht="12" customHeight="1">
      <c r="B61" s="19"/>
      <c r="C61" s="19"/>
      <c r="D61" s="19"/>
      <c r="E61" s="19"/>
      <c r="F61" s="19"/>
      <c r="G61" s="19"/>
      <c r="H61" s="19"/>
      <c r="I61" s="19"/>
      <c r="J61" s="19"/>
      <c r="K61" s="37"/>
      <c r="L61" s="37"/>
      <c r="M61" s="161"/>
      <c r="N61" s="161"/>
      <c r="O61" s="19"/>
      <c r="P61" s="161"/>
      <c r="Q61" s="19"/>
      <c r="R61" s="19"/>
      <c r="S61" s="19"/>
      <c r="T61" s="19"/>
      <c r="U61" s="19"/>
      <c r="V61" s="19"/>
    </row>
    <row r="62" spans="2:22" s="18" customFormat="1" ht="12" customHeight="1">
      <c r="B62" s="32"/>
      <c r="C62" s="32"/>
      <c r="D62" s="32"/>
      <c r="E62" s="32"/>
      <c r="F62" s="32"/>
      <c r="G62" s="19"/>
      <c r="H62" s="19"/>
      <c r="I62" s="19"/>
      <c r="J62" s="19"/>
      <c r="K62" s="160"/>
      <c r="L62" s="153"/>
      <c r="M62" s="19"/>
      <c r="N62" s="19"/>
      <c r="O62" s="19"/>
      <c r="P62" s="19"/>
      <c r="Q62" s="19"/>
      <c r="R62" s="19"/>
      <c r="S62" s="19"/>
      <c r="T62" s="19"/>
      <c r="U62" s="19"/>
      <c r="V62" s="19"/>
    </row>
    <row r="63" spans="2:22" s="18" customFormat="1" ht="12" customHeight="1">
      <c r="B63" s="19"/>
      <c r="C63" s="19"/>
      <c r="D63" s="19"/>
      <c r="E63" s="19"/>
      <c r="F63" s="19"/>
      <c r="G63" s="19"/>
      <c r="H63" s="19"/>
      <c r="I63" s="19"/>
      <c r="J63" s="19"/>
      <c r="K63" s="19"/>
      <c r="L63" s="19"/>
      <c r="M63" s="19"/>
      <c r="N63" s="19"/>
      <c r="O63" s="19"/>
      <c r="P63" s="19"/>
      <c r="Q63" s="19"/>
      <c r="R63" s="19"/>
      <c r="S63" s="19"/>
      <c r="T63" s="19"/>
      <c r="U63" s="19"/>
      <c r="V63" s="19"/>
    </row>
    <row r="64" spans="2:22" s="18" customFormat="1" ht="12" customHeight="1">
      <c r="B64" s="19"/>
      <c r="C64" s="19"/>
      <c r="D64" s="19"/>
      <c r="E64" s="19"/>
      <c r="F64" s="19"/>
      <c r="G64" s="19"/>
      <c r="H64" s="19"/>
      <c r="I64" s="19"/>
      <c r="J64" s="19"/>
      <c r="K64" s="19"/>
      <c r="L64" s="19"/>
      <c r="M64" s="19"/>
      <c r="N64" s="19"/>
      <c r="O64" s="19"/>
      <c r="P64" s="19"/>
      <c r="Q64" s="19"/>
      <c r="R64" s="19"/>
      <c r="S64" s="19"/>
      <c r="T64" s="19"/>
      <c r="U64" s="19"/>
      <c r="V64" s="19"/>
    </row>
    <row r="65" spans="2:22" s="18" customFormat="1" ht="12" customHeight="1">
      <c r="B65" s="19"/>
      <c r="C65" s="19"/>
      <c r="D65" s="19"/>
      <c r="E65" s="19"/>
      <c r="F65" s="19"/>
      <c r="G65" s="19"/>
      <c r="H65" s="19"/>
      <c r="I65" s="19"/>
      <c r="J65" s="19"/>
      <c r="K65" s="19"/>
      <c r="L65" s="19"/>
      <c r="M65" s="19"/>
      <c r="N65" s="19"/>
      <c r="O65" s="19"/>
      <c r="P65" s="19"/>
      <c r="Q65" s="19"/>
      <c r="R65" s="19"/>
      <c r="S65" s="19"/>
      <c r="T65" s="19"/>
      <c r="U65" s="19"/>
      <c r="V65" s="19"/>
    </row>
    <row r="66" spans="2:22" s="18" customFormat="1" ht="12" customHeight="1">
      <c r="B66" s="158"/>
      <c r="C66" s="226"/>
      <c r="D66" s="226"/>
      <c r="E66" s="226"/>
      <c r="F66" s="170"/>
      <c r="G66" s="19"/>
      <c r="H66" s="19"/>
      <c r="I66" s="19"/>
      <c r="J66" s="19"/>
      <c r="K66" s="19"/>
      <c r="L66" s="19"/>
      <c r="M66" s="19"/>
      <c r="N66" s="19"/>
      <c r="O66" s="26"/>
      <c r="P66" s="19"/>
      <c r="Q66" s="26"/>
      <c r="R66" s="19"/>
      <c r="S66" s="19"/>
      <c r="T66" s="19"/>
      <c r="U66" s="19"/>
      <c r="V66" s="19"/>
    </row>
    <row r="67" spans="2:22" s="18" customFormat="1" ht="12" customHeight="1">
      <c r="B67" s="158"/>
      <c r="C67" s="226"/>
      <c r="D67" s="226"/>
      <c r="E67" s="226"/>
      <c r="F67" s="170"/>
      <c r="G67" s="19"/>
      <c r="H67" s="19"/>
      <c r="I67" s="19"/>
      <c r="J67" s="19"/>
      <c r="K67" s="19"/>
      <c r="L67" s="19"/>
      <c r="M67" s="19"/>
      <c r="N67" s="19"/>
      <c r="O67" s="26"/>
      <c r="P67" s="19"/>
      <c r="Q67" s="26"/>
      <c r="R67" s="19"/>
      <c r="S67" s="19"/>
      <c r="T67" s="19"/>
      <c r="U67" s="19"/>
      <c r="V67" s="19"/>
    </row>
    <row r="68" spans="2:22" s="19" customFormat="1" ht="12" customHeight="1">
      <c r="B68" s="158"/>
      <c r="C68" s="226"/>
      <c r="D68" s="226"/>
      <c r="E68" s="226"/>
      <c r="F68" s="170"/>
    </row>
    <row r="69" spans="2:22" s="18" customFormat="1" ht="12" customHeight="1">
      <c r="B69" s="36"/>
      <c r="C69" s="36"/>
      <c r="D69" s="36"/>
      <c r="E69" s="36"/>
      <c r="F69" s="36"/>
      <c r="G69" s="19"/>
      <c r="H69" s="19"/>
      <c r="I69" s="19"/>
      <c r="J69" s="19"/>
      <c r="K69" s="19"/>
      <c r="L69" s="19"/>
      <c r="M69" s="19"/>
      <c r="N69" s="19"/>
      <c r="O69" s="37"/>
      <c r="P69" s="19"/>
      <c r="Q69" s="37"/>
      <c r="R69" s="19"/>
      <c r="S69" s="19"/>
      <c r="T69" s="19"/>
      <c r="U69" s="19"/>
      <c r="V69" s="19"/>
    </row>
    <row r="70" spans="2:22" s="18" customFormat="1" ht="12" customHeight="1">
      <c r="B70" s="19"/>
      <c r="C70" s="19"/>
      <c r="D70" s="19"/>
      <c r="E70" s="19"/>
      <c r="F70" s="19"/>
      <c r="G70" s="19"/>
      <c r="H70" s="19"/>
      <c r="I70" s="19"/>
      <c r="J70" s="19"/>
      <c r="K70" s="19"/>
      <c r="L70" s="30"/>
      <c r="M70" s="19"/>
      <c r="N70" s="19"/>
      <c r="O70" s="26"/>
      <c r="P70" s="19"/>
      <c r="Q70" s="26"/>
      <c r="R70" s="19"/>
      <c r="S70" s="26"/>
      <c r="T70" s="26"/>
      <c r="U70" s="19"/>
      <c r="V70" s="19"/>
    </row>
    <row r="71" spans="2:22" s="18" customFormat="1" ht="12" customHeight="1">
      <c r="B71" s="19"/>
      <c r="C71" s="19"/>
      <c r="D71" s="19"/>
      <c r="E71" s="19"/>
      <c r="F71" s="19"/>
      <c r="G71" s="19"/>
      <c r="H71" s="19"/>
      <c r="I71" s="19"/>
      <c r="J71" s="19"/>
      <c r="K71" s="19"/>
      <c r="L71" s="30"/>
      <c r="M71" s="19"/>
      <c r="N71" s="19"/>
      <c r="O71" s="26"/>
      <c r="P71" s="19"/>
      <c r="Q71" s="38"/>
      <c r="R71" s="19"/>
      <c r="S71" s="19"/>
      <c r="T71" s="19"/>
      <c r="U71" s="19"/>
      <c r="V71" s="19"/>
    </row>
    <row r="72" spans="2:22" s="18" customFormat="1" ht="12" customHeight="1">
      <c r="B72" s="19"/>
      <c r="C72" s="19"/>
      <c r="D72" s="19"/>
      <c r="E72" s="19"/>
      <c r="F72" s="19"/>
      <c r="G72" s="19"/>
      <c r="H72" s="19"/>
      <c r="I72" s="19"/>
      <c r="J72" s="19"/>
      <c r="K72" s="19"/>
      <c r="L72" s="30"/>
      <c r="M72" s="19"/>
      <c r="N72" s="19"/>
      <c r="O72" s="26"/>
      <c r="P72" s="19"/>
      <c r="Q72" s="38"/>
      <c r="R72" s="19"/>
      <c r="S72" s="19"/>
      <c r="T72" s="19"/>
      <c r="U72" s="19"/>
      <c r="V72" s="19"/>
    </row>
    <row r="73" spans="2:22" s="18" customFormat="1" ht="12" customHeight="1">
      <c r="B73" s="19"/>
      <c r="C73" s="19"/>
      <c r="D73" s="19"/>
      <c r="E73" s="19"/>
      <c r="F73" s="19"/>
      <c r="G73" s="19"/>
      <c r="H73" s="19"/>
      <c r="I73" s="19"/>
      <c r="J73" s="19"/>
      <c r="K73" s="19"/>
      <c r="L73" s="30"/>
      <c r="M73" s="19"/>
      <c r="N73" s="19"/>
      <c r="O73" s="26"/>
      <c r="P73" s="19"/>
      <c r="Q73" s="38"/>
      <c r="R73" s="19"/>
      <c r="S73" s="19"/>
      <c r="T73" s="19"/>
      <c r="U73" s="19"/>
      <c r="V73" s="19"/>
    </row>
    <row r="74" spans="2:22" s="18" customFormat="1" ht="12" customHeight="1">
      <c r="B74" s="19"/>
      <c r="C74" s="19"/>
      <c r="D74" s="19"/>
      <c r="E74" s="19"/>
      <c r="F74" s="19"/>
      <c r="G74" s="19"/>
      <c r="H74" s="19"/>
      <c r="I74" s="19"/>
      <c r="J74" s="19"/>
      <c r="K74" s="19"/>
      <c r="L74" s="30"/>
      <c r="M74" s="19"/>
      <c r="N74" s="19"/>
      <c r="O74" s="26"/>
      <c r="P74" s="19"/>
      <c r="Q74" s="38"/>
      <c r="R74" s="19"/>
      <c r="S74" s="19"/>
      <c r="T74" s="19"/>
      <c r="U74" s="19"/>
      <c r="V74" s="19"/>
    </row>
    <row r="75" spans="2:22" s="18" customFormat="1" ht="12" customHeight="1">
      <c r="B75" s="19"/>
      <c r="C75" s="19"/>
      <c r="D75" s="19"/>
      <c r="E75" s="19"/>
      <c r="F75" s="19"/>
      <c r="G75" s="19"/>
      <c r="H75" s="19"/>
      <c r="I75" s="19"/>
      <c r="J75" s="19"/>
      <c r="K75" s="19"/>
      <c r="L75" s="30"/>
      <c r="M75" s="19"/>
      <c r="N75" s="19"/>
      <c r="O75" s="28"/>
      <c r="P75" s="19"/>
      <c r="Q75" s="39"/>
      <c r="R75" s="19"/>
      <c r="S75" s="19"/>
      <c r="T75" s="19"/>
      <c r="U75" s="19"/>
      <c r="V75" s="19"/>
    </row>
    <row r="76" spans="2:22" s="18" customFormat="1" ht="12" customHeight="1">
      <c r="B76" s="29"/>
      <c r="C76" s="29"/>
      <c r="D76" s="29"/>
      <c r="E76" s="29"/>
      <c r="F76" s="29"/>
      <c r="G76" s="19"/>
      <c r="H76" s="19"/>
      <c r="I76" s="19"/>
      <c r="J76" s="19"/>
      <c r="K76" s="19"/>
      <c r="L76" s="30"/>
      <c r="M76" s="19"/>
      <c r="N76" s="19"/>
      <c r="O76" s="19"/>
      <c r="P76" s="19"/>
      <c r="Q76" s="19"/>
      <c r="R76" s="19"/>
      <c r="S76" s="19"/>
      <c r="T76" s="19"/>
      <c r="U76" s="19"/>
      <c r="V76" s="19"/>
    </row>
    <row r="77" spans="2:22" s="18" customFormat="1" ht="12" customHeight="1">
      <c r="B77" s="19"/>
      <c r="C77" s="19"/>
      <c r="D77" s="19"/>
      <c r="E77" s="19"/>
      <c r="F77" s="19"/>
      <c r="G77" s="19"/>
      <c r="H77" s="19"/>
      <c r="I77" s="19"/>
      <c r="J77" s="19"/>
      <c r="K77" s="19"/>
      <c r="L77" s="19"/>
      <c r="M77" s="19"/>
      <c r="N77" s="19"/>
      <c r="O77" s="19"/>
      <c r="P77" s="19"/>
      <c r="Q77" s="19"/>
      <c r="R77" s="19"/>
      <c r="S77" s="19"/>
      <c r="T77" s="19"/>
      <c r="U77" s="19"/>
      <c r="V77" s="19"/>
    </row>
    <row r="78" spans="2:22" s="18" customFormat="1" ht="12" customHeight="1">
      <c r="B78" s="32"/>
      <c r="C78" s="32"/>
      <c r="D78" s="32"/>
      <c r="E78" s="32"/>
      <c r="F78" s="32"/>
      <c r="G78" s="26"/>
      <c r="H78" s="26"/>
      <c r="I78" s="26"/>
      <c r="J78" s="26"/>
      <c r="K78" s="160"/>
      <c r="L78" s="160"/>
      <c r="M78" s="19"/>
      <c r="N78" s="19"/>
      <c r="O78" s="19"/>
      <c r="P78" s="19"/>
      <c r="Q78" s="19"/>
      <c r="R78" s="19"/>
      <c r="S78" s="19"/>
      <c r="T78" s="19"/>
      <c r="U78" s="19"/>
      <c r="V78" s="19"/>
    </row>
    <row r="79" spans="2:22" s="18" customFormat="1" ht="12" customHeight="1">
      <c r="B79" s="29"/>
      <c r="C79" s="29"/>
      <c r="D79" s="29"/>
      <c r="E79" s="29"/>
      <c r="F79" s="29"/>
      <c r="G79" s="30"/>
      <c r="H79" s="30"/>
      <c r="I79" s="30"/>
      <c r="J79" s="30"/>
      <c r="K79" s="30"/>
      <c r="L79" s="19"/>
      <c r="M79" s="19"/>
      <c r="N79" s="19"/>
      <c r="O79" s="19"/>
      <c r="P79" s="19"/>
      <c r="Q79" s="19"/>
      <c r="R79" s="19"/>
      <c r="S79" s="19"/>
      <c r="T79" s="19"/>
      <c r="U79" s="19"/>
      <c r="V79" s="19"/>
    </row>
    <row r="80" spans="2:22" s="18" customFormat="1" ht="12" customHeight="1">
      <c r="B80" s="19"/>
      <c r="C80" s="19"/>
      <c r="D80" s="19"/>
      <c r="E80" s="19"/>
      <c r="F80" s="19"/>
      <c r="G80" s="19"/>
      <c r="H80" s="19"/>
      <c r="I80" s="19"/>
      <c r="J80" s="19"/>
      <c r="K80" s="19"/>
      <c r="L80" s="19"/>
      <c r="M80" s="19"/>
      <c r="N80" s="19"/>
      <c r="O80" s="19"/>
      <c r="P80" s="19"/>
      <c r="Q80" s="19"/>
      <c r="R80" s="19"/>
      <c r="S80" s="19"/>
      <c r="T80" s="19"/>
      <c r="U80" s="19"/>
      <c r="V80" s="19"/>
    </row>
    <row r="81" spans="2:22" s="18" customFormat="1" ht="12" customHeight="1">
      <c r="B81" s="19"/>
      <c r="C81" s="19"/>
      <c r="D81" s="19"/>
      <c r="E81" s="19"/>
      <c r="F81" s="19"/>
      <c r="G81" s="30"/>
      <c r="H81" s="30"/>
      <c r="I81" s="30"/>
      <c r="J81" s="30"/>
      <c r="K81" s="30"/>
      <c r="L81" s="19"/>
      <c r="M81" s="19"/>
      <c r="N81" s="19"/>
      <c r="O81" s="19"/>
      <c r="P81" s="19"/>
      <c r="Q81" s="19"/>
      <c r="R81" s="19"/>
      <c r="S81" s="19"/>
      <c r="T81" s="19"/>
      <c r="U81" s="19"/>
      <c r="V81" s="19"/>
    </row>
    <row r="82" spans="2:22" s="18" customFormat="1" ht="12" customHeight="1">
      <c r="B82" s="19"/>
      <c r="C82" s="19"/>
      <c r="D82" s="19"/>
      <c r="E82" s="19"/>
      <c r="F82" s="19"/>
      <c r="G82" s="159"/>
      <c r="H82" s="159"/>
      <c r="I82" s="159"/>
      <c r="J82" s="159"/>
      <c r="K82" s="159"/>
      <c r="L82" s="19"/>
      <c r="M82" s="19"/>
      <c r="N82" s="19"/>
      <c r="O82" s="19"/>
      <c r="P82" s="19"/>
      <c r="Q82" s="19"/>
      <c r="R82" s="19"/>
      <c r="S82" s="19"/>
      <c r="T82" s="19"/>
      <c r="U82" s="19"/>
      <c r="V82" s="19"/>
    </row>
    <row r="83" spans="2:22" s="18" customFormat="1" ht="12" customHeight="1">
      <c r="B83" s="19"/>
      <c r="C83" s="19"/>
      <c r="D83" s="19"/>
      <c r="E83" s="19"/>
      <c r="F83" s="19"/>
      <c r="G83" s="159"/>
      <c r="H83" s="159"/>
      <c r="I83" s="159"/>
      <c r="J83" s="159"/>
      <c r="K83" s="159"/>
      <c r="L83" s="19"/>
      <c r="M83" s="19"/>
      <c r="N83" s="19"/>
      <c r="O83" s="19"/>
      <c r="P83" s="19"/>
      <c r="Q83" s="19"/>
      <c r="R83" s="19"/>
      <c r="S83" s="19"/>
      <c r="T83" s="19"/>
      <c r="U83" s="19"/>
      <c r="V83" s="19"/>
    </row>
    <row r="84" spans="2:22" s="18" customFormat="1" ht="12" customHeight="1">
      <c r="B84" s="29"/>
      <c r="C84" s="29"/>
      <c r="D84" s="29"/>
      <c r="E84" s="29"/>
      <c r="F84" s="29"/>
      <c r="G84" s="30"/>
      <c r="H84" s="30"/>
      <c r="I84" s="30"/>
      <c r="J84" s="30"/>
      <c r="K84" s="30"/>
      <c r="L84" s="19"/>
      <c r="M84" s="19"/>
      <c r="N84" s="19"/>
      <c r="O84" s="19"/>
      <c r="P84" s="19"/>
      <c r="Q84" s="19"/>
      <c r="R84" s="19"/>
      <c r="S84" s="19"/>
      <c r="T84" s="19"/>
      <c r="U84" s="19"/>
      <c r="V84" s="19"/>
    </row>
    <row r="85" spans="2:22" s="18" customFormat="1" ht="12" customHeight="1">
      <c r="B85" s="27"/>
      <c r="C85" s="27"/>
      <c r="D85" s="27"/>
      <c r="E85" s="27"/>
      <c r="F85" s="27"/>
      <c r="G85" s="19"/>
      <c r="H85" s="19"/>
      <c r="I85" s="19"/>
      <c r="J85" s="19"/>
      <c r="K85" s="19"/>
      <c r="L85" s="19"/>
      <c r="M85" s="19"/>
      <c r="N85" s="19"/>
      <c r="O85" s="19"/>
      <c r="P85" s="19"/>
      <c r="Q85" s="19"/>
      <c r="R85" s="19"/>
      <c r="S85" s="19"/>
      <c r="T85" s="19"/>
      <c r="U85" s="19"/>
      <c r="V85" s="19"/>
    </row>
    <row r="86" spans="2:22" s="18" customFormat="1" ht="12" customHeight="1">
      <c r="B86" s="19"/>
      <c r="C86" s="19"/>
      <c r="D86" s="19"/>
      <c r="E86" s="19"/>
      <c r="F86" s="19"/>
      <c r="G86" s="19"/>
      <c r="H86" s="19"/>
      <c r="I86" s="19"/>
      <c r="J86" s="19"/>
      <c r="K86" s="19"/>
      <c r="L86" s="19"/>
      <c r="M86" s="19"/>
      <c r="N86" s="19"/>
      <c r="O86" s="19"/>
      <c r="P86" s="19"/>
      <c r="Q86" s="19"/>
      <c r="R86" s="19"/>
      <c r="S86" s="19"/>
      <c r="T86" s="19"/>
      <c r="U86" s="19"/>
      <c r="V86" s="19"/>
    </row>
    <row r="87" spans="2:22" s="18" customFormat="1" ht="12" customHeight="1">
      <c r="B87" s="158"/>
      <c r="C87" s="226"/>
      <c r="D87" s="226"/>
      <c r="E87" s="226"/>
      <c r="F87" s="170"/>
      <c r="G87" s="19"/>
      <c r="H87" s="19"/>
      <c r="I87" s="19"/>
      <c r="J87" s="19"/>
      <c r="K87" s="19"/>
      <c r="L87" s="19"/>
      <c r="M87" s="19"/>
      <c r="N87" s="19"/>
      <c r="O87" s="19"/>
      <c r="P87" s="19"/>
      <c r="Q87" s="19"/>
      <c r="R87" s="19"/>
      <c r="S87" s="19"/>
      <c r="T87" s="19"/>
      <c r="U87" s="19"/>
      <c r="V87" s="19"/>
    </row>
    <row r="88" spans="2:22" s="18" customFormat="1" ht="12" customHeight="1">
      <c r="B88" s="19"/>
      <c r="C88" s="19"/>
      <c r="D88" s="19"/>
      <c r="E88" s="19"/>
      <c r="F88" s="19"/>
      <c r="G88" s="19"/>
      <c r="H88" s="19"/>
      <c r="I88" s="19"/>
      <c r="J88" s="19"/>
      <c r="K88" s="19"/>
      <c r="L88" s="19"/>
      <c r="M88" s="19"/>
      <c r="N88" s="19"/>
      <c r="O88" s="19"/>
      <c r="P88" s="19"/>
      <c r="Q88" s="19"/>
      <c r="R88" s="19"/>
      <c r="S88" s="19"/>
      <c r="T88" s="19"/>
      <c r="U88" s="19"/>
      <c r="V88" s="19"/>
    </row>
    <row r="89" spans="2:22" s="18" customFormat="1" ht="12" customHeight="1">
      <c r="B89" s="19"/>
      <c r="C89" s="19"/>
      <c r="D89" s="19"/>
      <c r="E89" s="19"/>
      <c r="F89" s="19"/>
      <c r="G89" s="19"/>
      <c r="H89" s="19"/>
      <c r="I89" s="19"/>
      <c r="J89" s="19"/>
      <c r="K89" s="19"/>
      <c r="L89" s="19"/>
      <c r="M89" s="19"/>
      <c r="N89" s="19"/>
      <c r="O89" s="19"/>
      <c r="P89" s="19"/>
      <c r="Q89" s="19"/>
      <c r="R89" s="19"/>
      <c r="S89" s="19"/>
      <c r="T89" s="19"/>
      <c r="U89" s="19"/>
      <c r="V89" s="19"/>
    </row>
    <row r="90" spans="2:22" s="18" customFormat="1" ht="12" customHeight="1">
      <c r="B90" s="19"/>
      <c r="C90" s="19"/>
      <c r="D90" s="19"/>
      <c r="E90" s="19"/>
      <c r="F90" s="19"/>
      <c r="G90" s="19"/>
      <c r="H90" s="19"/>
      <c r="I90" s="19"/>
      <c r="J90" s="19"/>
      <c r="K90" s="19"/>
      <c r="L90" s="19"/>
      <c r="M90" s="19"/>
      <c r="N90" s="19"/>
      <c r="O90" s="19"/>
      <c r="P90" s="19"/>
      <c r="Q90" s="19"/>
      <c r="R90" s="19"/>
      <c r="S90" s="19"/>
      <c r="T90" s="19"/>
      <c r="U90" s="19"/>
      <c r="V90" s="19"/>
    </row>
    <row r="91" spans="2:22" s="18" customFormat="1" ht="12" customHeight="1">
      <c r="B91" s="19"/>
      <c r="C91" s="19"/>
      <c r="D91" s="19"/>
      <c r="E91" s="19"/>
      <c r="F91" s="19"/>
      <c r="G91" s="19"/>
      <c r="H91" s="19"/>
      <c r="I91" s="19"/>
      <c r="J91" s="19"/>
      <c r="K91" s="19"/>
      <c r="L91" s="19"/>
      <c r="M91" s="19"/>
      <c r="N91" s="19"/>
      <c r="O91" s="19"/>
      <c r="P91" s="19"/>
      <c r="Q91" s="19"/>
      <c r="R91" s="19"/>
      <c r="S91" s="19"/>
      <c r="T91" s="19"/>
      <c r="U91" s="19"/>
      <c r="V91" s="19"/>
    </row>
    <row r="92" spans="2:22" s="18" customFormat="1" ht="12" customHeight="1">
      <c r="B92" s="19"/>
      <c r="C92" s="19"/>
      <c r="D92" s="19"/>
      <c r="E92" s="19"/>
      <c r="F92" s="19"/>
      <c r="G92" s="19"/>
      <c r="H92" s="19"/>
      <c r="I92" s="19"/>
      <c r="J92" s="19"/>
      <c r="K92" s="19"/>
      <c r="L92" s="19"/>
      <c r="M92" s="19"/>
      <c r="N92" s="19"/>
      <c r="O92" s="19"/>
      <c r="P92" s="19"/>
      <c r="Q92" s="19"/>
      <c r="R92" s="19"/>
      <c r="S92" s="19"/>
      <c r="T92" s="19"/>
      <c r="U92" s="19"/>
      <c r="V92" s="19"/>
    </row>
    <row r="93" spans="2:22" s="18" customFormat="1" ht="12" customHeight="1">
      <c r="B93" s="19"/>
      <c r="C93" s="19"/>
      <c r="D93" s="19"/>
      <c r="E93" s="19"/>
      <c r="F93" s="19"/>
      <c r="G93" s="19"/>
      <c r="H93" s="19"/>
      <c r="I93" s="19"/>
      <c r="J93" s="19"/>
      <c r="K93" s="19"/>
      <c r="L93" s="19"/>
      <c r="M93" s="19"/>
      <c r="N93" s="19"/>
      <c r="O93" s="19"/>
      <c r="P93" s="19"/>
      <c r="Q93" s="19"/>
      <c r="R93" s="19"/>
      <c r="S93" s="19"/>
      <c r="T93" s="19"/>
      <c r="U93" s="19"/>
      <c r="V93" s="19"/>
    </row>
    <row r="94" spans="2:22" s="18" customFormat="1" ht="12" customHeight="1">
      <c r="B94" s="32"/>
      <c r="C94" s="32"/>
      <c r="D94" s="32"/>
      <c r="E94" s="32"/>
      <c r="F94" s="32"/>
      <c r="G94" s="19"/>
      <c r="H94" s="19"/>
      <c r="I94" s="19"/>
      <c r="J94" s="19"/>
      <c r="K94" s="160"/>
      <c r="L94" s="153"/>
      <c r="M94" s="19"/>
      <c r="N94" s="19"/>
      <c r="O94" s="19"/>
      <c r="P94" s="19"/>
      <c r="Q94" s="19"/>
      <c r="R94" s="19"/>
      <c r="S94" s="19"/>
      <c r="T94" s="19"/>
      <c r="U94" s="19"/>
      <c r="V94" s="19"/>
    </row>
    <row r="95" spans="2:22" s="18" customFormat="1" ht="12" customHeight="1">
      <c r="B95" s="19"/>
      <c r="C95" s="19"/>
      <c r="D95" s="19"/>
      <c r="E95" s="19"/>
      <c r="F95" s="19"/>
      <c r="G95" s="19"/>
      <c r="H95" s="19"/>
      <c r="I95" s="19"/>
      <c r="J95" s="19"/>
      <c r="K95" s="19"/>
      <c r="L95" s="19"/>
      <c r="M95" s="19"/>
      <c r="N95" s="19"/>
      <c r="O95" s="19"/>
      <c r="P95" s="19"/>
      <c r="Q95" s="19"/>
      <c r="R95" s="19"/>
      <c r="S95" s="19"/>
      <c r="T95" s="19"/>
      <c r="U95" s="19"/>
      <c r="V95" s="19"/>
    </row>
    <row r="96" spans="2:22" s="18" customFormat="1" ht="12" customHeight="1">
      <c r="B96" s="19"/>
      <c r="C96" s="19"/>
      <c r="D96" s="19"/>
      <c r="E96" s="19"/>
      <c r="F96" s="19"/>
      <c r="G96" s="19"/>
      <c r="H96" s="19"/>
      <c r="I96" s="19"/>
      <c r="J96" s="19"/>
      <c r="K96" s="19"/>
      <c r="L96" s="19"/>
      <c r="M96" s="19"/>
      <c r="N96" s="19"/>
      <c r="O96" s="19"/>
      <c r="P96" s="19"/>
      <c r="Q96" s="19"/>
      <c r="R96" s="19"/>
      <c r="S96" s="19"/>
      <c r="T96" s="19"/>
      <c r="U96" s="19"/>
      <c r="V96" s="19"/>
    </row>
    <row r="97" spans="2:22" s="18" customFormat="1" ht="12" customHeight="1">
      <c r="B97" s="19"/>
      <c r="C97" s="19"/>
      <c r="D97" s="19"/>
      <c r="E97" s="19"/>
      <c r="F97" s="19"/>
      <c r="G97" s="19"/>
      <c r="H97" s="19"/>
      <c r="I97" s="19"/>
      <c r="J97" s="19"/>
      <c r="K97" s="19"/>
      <c r="L97" s="19"/>
      <c r="M97" s="19"/>
      <c r="N97" s="19"/>
      <c r="O97" s="19"/>
      <c r="P97" s="19"/>
      <c r="Q97" s="19"/>
      <c r="R97" s="19"/>
      <c r="S97" s="19"/>
      <c r="T97" s="19"/>
      <c r="U97" s="19"/>
      <c r="V97" s="19"/>
    </row>
    <row r="98" spans="2:22" s="18" customFormat="1" ht="12" customHeight="1">
      <c r="B98" s="19"/>
      <c r="C98" s="19"/>
      <c r="D98" s="19"/>
      <c r="E98" s="19"/>
      <c r="F98" s="19"/>
      <c r="G98" s="19"/>
      <c r="H98" s="19"/>
      <c r="I98" s="19"/>
      <c r="J98" s="19"/>
      <c r="K98" s="19"/>
      <c r="L98" s="19"/>
      <c r="M98" s="19"/>
      <c r="N98" s="19"/>
      <c r="O98" s="19"/>
      <c r="P98" s="19"/>
      <c r="Q98" s="19"/>
      <c r="R98" s="19"/>
      <c r="S98" s="19"/>
      <c r="T98" s="19"/>
      <c r="U98" s="19"/>
      <c r="V98" s="19"/>
    </row>
    <row r="99" spans="2:22" s="18" customFormat="1" ht="12" customHeight="1">
      <c r="B99" s="19"/>
      <c r="C99" s="19"/>
      <c r="D99" s="19"/>
      <c r="E99" s="19"/>
      <c r="F99" s="19"/>
      <c r="G99" s="19"/>
      <c r="H99" s="19"/>
      <c r="I99" s="19"/>
      <c r="J99" s="19"/>
      <c r="K99" s="19"/>
      <c r="L99" s="19"/>
      <c r="M99" s="19"/>
      <c r="N99" s="19"/>
      <c r="O99" s="19"/>
      <c r="P99" s="19"/>
      <c r="Q99" s="19"/>
      <c r="R99" s="19"/>
      <c r="S99" s="19"/>
      <c r="T99" s="19"/>
      <c r="U99" s="19"/>
      <c r="V99" s="19"/>
    </row>
    <row r="100" spans="2:22" s="18" customFormat="1" ht="12" customHeight="1">
      <c r="B100" s="19"/>
      <c r="C100" s="19"/>
      <c r="D100" s="19"/>
      <c r="E100" s="19"/>
      <c r="F100" s="19"/>
      <c r="G100" s="19"/>
      <c r="H100" s="19"/>
      <c r="I100" s="19"/>
      <c r="J100" s="19"/>
      <c r="K100" s="19"/>
      <c r="L100" s="19"/>
      <c r="M100" s="19"/>
      <c r="N100" s="19"/>
      <c r="O100" s="19"/>
      <c r="P100" s="19"/>
      <c r="Q100" s="19"/>
      <c r="R100" s="19"/>
      <c r="S100" s="19"/>
      <c r="T100" s="19"/>
      <c r="U100" s="19"/>
      <c r="V100" s="19"/>
    </row>
    <row r="101" spans="2:22" s="18" customFormat="1" ht="12" customHeight="1">
      <c r="B101" s="19"/>
      <c r="C101" s="19"/>
      <c r="D101" s="19"/>
      <c r="E101" s="19"/>
      <c r="F101" s="19"/>
      <c r="G101" s="19"/>
      <c r="H101" s="19"/>
      <c r="I101" s="19"/>
      <c r="J101" s="19"/>
      <c r="K101" s="19"/>
      <c r="L101" s="19"/>
      <c r="M101" s="19"/>
      <c r="N101" s="19"/>
      <c r="O101" s="19"/>
      <c r="P101" s="19"/>
      <c r="Q101" s="19"/>
      <c r="R101" s="19"/>
      <c r="S101" s="19"/>
      <c r="T101" s="19"/>
      <c r="U101" s="19"/>
      <c r="V101" s="19"/>
    </row>
    <row r="102" spans="2:22" s="18" customFormat="1" ht="12" customHeight="1">
      <c r="B102" s="19"/>
      <c r="C102" s="19"/>
      <c r="D102" s="19"/>
      <c r="E102" s="19"/>
      <c r="F102" s="19"/>
      <c r="G102" s="19"/>
      <c r="H102" s="19"/>
      <c r="I102" s="19"/>
      <c r="J102" s="19"/>
      <c r="K102" s="19"/>
      <c r="L102" s="19"/>
      <c r="M102" s="19"/>
      <c r="N102" s="19"/>
      <c r="O102" s="19"/>
      <c r="P102" s="19"/>
      <c r="Q102" s="19"/>
      <c r="R102" s="19"/>
      <c r="S102" s="19"/>
      <c r="T102" s="19"/>
      <c r="U102" s="19"/>
      <c r="V102" s="19"/>
    </row>
    <row r="103" spans="2:22" s="18" customFormat="1" ht="12" customHeight="1">
      <c r="B103" s="19"/>
      <c r="C103" s="19"/>
      <c r="D103" s="19"/>
      <c r="E103" s="19"/>
      <c r="F103" s="19"/>
      <c r="G103" s="19"/>
      <c r="H103" s="19"/>
      <c r="I103" s="19"/>
      <c r="J103" s="19"/>
      <c r="K103" s="19"/>
      <c r="L103" s="19"/>
      <c r="M103" s="19"/>
      <c r="N103" s="19"/>
      <c r="O103" s="19"/>
      <c r="P103" s="19"/>
      <c r="Q103" s="19"/>
      <c r="R103" s="19"/>
      <c r="S103" s="19"/>
      <c r="T103" s="19"/>
      <c r="U103" s="19"/>
      <c r="V103" s="19"/>
    </row>
    <row r="104" spans="2:22" s="18" customFormat="1" ht="12" customHeight="1">
      <c r="B104" s="19"/>
      <c r="C104" s="19"/>
      <c r="D104" s="19"/>
      <c r="E104" s="19"/>
      <c r="F104" s="19"/>
      <c r="G104" s="19"/>
      <c r="H104" s="19"/>
      <c r="I104" s="19"/>
      <c r="J104" s="19"/>
      <c r="K104" s="19"/>
      <c r="L104" s="19"/>
      <c r="M104" s="19"/>
      <c r="N104" s="19"/>
      <c r="O104" s="19"/>
      <c r="P104" s="19"/>
      <c r="Q104" s="19"/>
      <c r="R104" s="19"/>
      <c r="S104" s="19"/>
      <c r="T104" s="19"/>
      <c r="U104" s="19"/>
      <c r="V104" s="19"/>
    </row>
    <row r="105" spans="2:22" s="18" customFormat="1" ht="12" customHeight="1">
      <c r="B105" s="19"/>
      <c r="C105" s="19"/>
      <c r="D105" s="19"/>
      <c r="E105" s="19"/>
      <c r="F105" s="19"/>
      <c r="G105" s="19"/>
      <c r="H105" s="19"/>
      <c r="I105" s="19"/>
      <c r="J105" s="19"/>
      <c r="K105" s="19"/>
      <c r="L105" s="19"/>
      <c r="M105" s="19"/>
      <c r="N105" s="19"/>
      <c r="O105" s="19"/>
      <c r="P105" s="19"/>
      <c r="Q105" s="19"/>
      <c r="R105" s="19"/>
      <c r="S105" s="19"/>
      <c r="T105" s="19"/>
      <c r="U105" s="19"/>
      <c r="V105" s="19"/>
    </row>
    <row r="106" spans="2:22" s="18" customFormat="1" ht="12" customHeight="1">
      <c r="B106" s="19"/>
      <c r="C106" s="19"/>
      <c r="D106" s="19"/>
      <c r="E106" s="19"/>
      <c r="F106" s="19"/>
      <c r="G106" s="19"/>
      <c r="H106" s="19"/>
      <c r="I106" s="19"/>
      <c r="J106" s="19"/>
      <c r="K106" s="19"/>
      <c r="L106" s="19"/>
      <c r="M106" s="19"/>
      <c r="N106" s="19"/>
      <c r="O106" s="19"/>
      <c r="P106" s="19"/>
      <c r="Q106" s="19"/>
      <c r="R106" s="19"/>
      <c r="S106" s="19"/>
      <c r="T106" s="19"/>
      <c r="U106" s="19"/>
      <c r="V106" s="19"/>
    </row>
    <row r="107" spans="2:22" s="18" customFormat="1" ht="12" customHeight="1">
      <c r="B107" s="19"/>
      <c r="C107" s="19"/>
      <c r="D107" s="19"/>
      <c r="E107" s="19"/>
      <c r="F107" s="19"/>
      <c r="G107" s="19"/>
      <c r="H107" s="19"/>
      <c r="I107" s="19"/>
      <c r="J107" s="19"/>
      <c r="K107" s="19"/>
      <c r="L107" s="19"/>
      <c r="M107" s="19"/>
      <c r="N107" s="19"/>
      <c r="O107" s="19"/>
      <c r="P107" s="19"/>
      <c r="Q107" s="19"/>
      <c r="R107" s="19"/>
      <c r="S107" s="19"/>
      <c r="T107" s="19"/>
      <c r="U107" s="19"/>
      <c r="V107" s="19"/>
    </row>
    <row r="108" spans="2:22" s="18" customFormat="1" ht="12" customHeight="1">
      <c r="B108" s="19"/>
      <c r="C108" s="19"/>
      <c r="D108" s="19"/>
      <c r="E108" s="19"/>
      <c r="F108" s="19"/>
      <c r="G108" s="19"/>
      <c r="H108" s="19"/>
      <c r="I108" s="19"/>
      <c r="J108" s="19"/>
      <c r="K108" s="19"/>
      <c r="L108" s="19"/>
      <c r="M108" s="19"/>
      <c r="N108" s="19"/>
      <c r="O108" s="19"/>
      <c r="P108" s="19"/>
      <c r="Q108" s="19"/>
      <c r="R108" s="19"/>
      <c r="S108" s="19"/>
      <c r="T108" s="19"/>
      <c r="U108" s="19"/>
      <c r="V108" s="19"/>
    </row>
    <row r="109" spans="2:22" s="18" customFormat="1" ht="12" customHeight="1">
      <c r="B109" s="19"/>
      <c r="C109" s="19"/>
      <c r="D109" s="19"/>
      <c r="E109" s="19"/>
      <c r="F109" s="19"/>
      <c r="G109" s="19"/>
      <c r="H109" s="19"/>
      <c r="I109" s="19"/>
      <c r="J109" s="19"/>
      <c r="K109" s="19"/>
      <c r="L109" s="19"/>
      <c r="M109" s="19"/>
      <c r="N109" s="19"/>
      <c r="O109" s="19"/>
      <c r="P109" s="19"/>
      <c r="Q109" s="19"/>
      <c r="R109" s="19"/>
      <c r="S109" s="19"/>
      <c r="T109" s="19"/>
      <c r="U109" s="19"/>
      <c r="V109" s="19"/>
    </row>
    <row r="110" spans="2:22" s="18" customFormat="1" ht="12" customHeight="1">
      <c r="B110" s="19"/>
      <c r="C110" s="19"/>
      <c r="D110" s="19"/>
      <c r="E110" s="19"/>
      <c r="F110" s="19"/>
      <c r="G110" s="19"/>
      <c r="H110" s="19"/>
      <c r="I110" s="19"/>
      <c r="J110" s="19"/>
      <c r="K110" s="19"/>
      <c r="L110" s="19"/>
      <c r="M110" s="19"/>
      <c r="N110" s="19"/>
      <c r="O110" s="19"/>
      <c r="P110" s="19"/>
      <c r="Q110" s="19"/>
      <c r="R110" s="19"/>
      <c r="S110" s="19"/>
      <c r="T110" s="19"/>
      <c r="U110" s="19"/>
      <c r="V110" s="19"/>
    </row>
    <row r="111" spans="2:22" s="18" customFormat="1" ht="12" customHeight="1">
      <c r="B111" s="19"/>
      <c r="C111" s="19"/>
      <c r="D111" s="19"/>
      <c r="E111" s="19"/>
      <c r="F111" s="19"/>
      <c r="G111" s="19"/>
      <c r="H111" s="19"/>
      <c r="I111" s="19"/>
      <c r="J111" s="19"/>
      <c r="K111" s="19"/>
      <c r="L111" s="19"/>
      <c r="M111" s="19"/>
      <c r="N111" s="19"/>
      <c r="O111" s="19"/>
      <c r="P111" s="19"/>
      <c r="Q111" s="19"/>
      <c r="R111" s="19"/>
      <c r="S111" s="19"/>
      <c r="T111" s="19"/>
      <c r="U111" s="19"/>
      <c r="V111" s="19"/>
    </row>
    <row r="112" spans="2:22" s="18" customFormat="1" ht="12" customHeight="1">
      <c r="B112" s="19"/>
      <c r="C112" s="19"/>
      <c r="D112" s="19"/>
      <c r="E112" s="19"/>
      <c r="F112" s="19"/>
      <c r="G112" s="19"/>
      <c r="H112" s="19"/>
      <c r="I112" s="19"/>
      <c r="J112" s="19"/>
      <c r="K112" s="19"/>
      <c r="L112" s="19"/>
      <c r="M112" s="19"/>
      <c r="N112" s="19"/>
      <c r="O112" s="19"/>
      <c r="P112" s="19"/>
      <c r="Q112" s="19"/>
      <c r="R112" s="19"/>
      <c r="S112" s="19"/>
      <c r="T112" s="19"/>
      <c r="U112" s="19"/>
      <c r="V112" s="19"/>
    </row>
    <row r="113" spans="2:22" s="18" customFormat="1" ht="12" customHeight="1">
      <c r="B113" s="32"/>
      <c r="C113" s="32"/>
      <c r="D113" s="32"/>
      <c r="E113" s="32"/>
      <c r="F113" s="32"/>
      <c r="G113" s="19"/>
      <c r="H113" s="19"/>
      <c r="I113" s="19"/>
      <c r="J113" s="19"/>
      <c r="K113" s="26"/>
      <c r="L113" s="26"/>
      <c r="M113" s="19"/>
      <c r="N113" s="19"/>
      <c r="O113" s="19"/>
      <c r="P113" s="19"/>
      <c r="Q113" s="19"/>
      <c r="R113" s="19"/>
      <c r="S113" s="19"/>
      <c r="T113" s="19"/>
      <c r="U113" s="19"/>
      <c r="V113" s="19"/>
    </row>
    <row r="114" spans="2:22" s="18" customFormat="1" ht="12" customHeight="1">
      <c r="B114" s="19"/>
      <c r="C114" s="19"/>
      <c r="D114" s="19"/>
      <c r="E114" s="19"/>
      <c r="F114" s="19"/>
      <c r="G114" s="19"/>
      <c r="H114" s="19"/>
      <c r="I114" s="19"/>
      <c r="J114" s="19"/>
      <c r="K114" s="19"/>
      <c r="L114" s="19"/>
      <c r="M114" s="19"/>
      <c r="N114" s="19"/>
      <c r="O114" s="19"/>
      <c r="P114" s="19"/>
      <c r="Q114" s="19"/>
      <c r="R114" s="19"/>
      <c r="S114" s="19"/>
      <c r="T114" s="19"/>
      <c r="U114" s="19"/>
      <c r="V114" s="19"/>
    </row>
    <row r="115" spans="2:22" s="18" customFormat="1" ht="12" customHeight="1">
      <c r="B115" s="19"/>
      <c r="C115" s="19"/>
      <c r="D115" s="19"/>
      <c r="E115" s="19"/>
      <c r="F115" s="19"/>
      <c r="G115" s="19"/>
      <c r="H115" s="19"/>
      <c r="I115" s="19"/>
      <c r="J115" s="19"/>
      <c r="K115" s="19"/>
      <c r="L115" s="19"/>
      <c r="M115" s="19"/>
      <c r="N115" s="19"/>
      <c r="O115" s="19"/>
      <c r="P115" s="19"/>
      <c r="Q115" s="19"/>
      <c r="R115" s="19"/>
      <c r="S115" s="19"/>
      <c r="T115" s="19"/>
      <c r="U115" s="19"/>
      <c r="V115" s="19"/>
    </row>
    <row r="116" spans="2:22" s="18" customFormat="1" ht="12">
      <c r="B116" s="19"/>
      <c r="C116" s="19"/>
      <c r="D116" s="19"/>
      <c r="E116" s="19"/>
      <c r="F116" s="19"/>
      <c r="G116" s="19"/>
      <c r="H116" s="19"/>
      <c r="I116" s="19"/>
      <c r="J116" s="19"/>
      <c r="K116" s="19"/>
      <c r="L116" s="19"/>
      <c r="M116" s="19"/>
      <c r="N116" s="19"/>
      <c r="O116" s="19"/>
      <c r="P116" s="19"/>
      <c r="Q116" s="19"/>
      <c r="R116" s="19"/>
      <c r="S116" s="19"/>
      <c r="T116" s="19"/>
      <c r="U116" s="19"/>
      <c r="V116" s="19"/>
    </row>
    <row r="117" spans="2:22" s="18" customFormat="1" ht="12">
      <c r="B117" s="19"/>
      <c r="C117" s="19"/>
      <c r="D117" s="19"/>
      <c r="E117" s="19"/>
      <c r="F117" s="19"/>
      <c r="G117" s="19"/>
      <c r="H117" s="19"/>
      <c r="I117" s="19"/>
      <c r="J117" s="19"/>
      <c r="K117" s="19"/>
      <c r="L117" s="19"/>
      <c r="M117" s="19"/>
      <c r="N117" s="19"/>
      <c r="O117" s="19"/>
      <c r="P117" s="19"/>
      <c r="Q117" s="19"/>
      <c r="R117" s="19"/>
      <c r="S117" s="19"/>
      <c r="T117" s="19"/>
      <c r="U117" s="19"/>
      <c r="V117" s="19"/>
    </row>
    <row r="118" spans="2:22" s="18" customFormat="1" ht="12">
      <c r="B118" s="19"/>
      <c r="C118" s="19"/>
      <c r="D118" s="19"/>
      <c r="E118" s="19"/>
      <c r="F118" s="19"/>
      <c r="G118" s="19"/>
      <c r="H118" s="19"/>
      <c r="I118" s="19"/>
      <c r="J118" s="19"/>
      <c r="K118" s="19"/>
      <c r="L118" s="19"/>
      <c r="M118" s="19"/>
      <c r="N118" s="19"/>
      <c r="O118" s="19"/>
      <c r="P118" s="19"/>
      <c r="Q118" s="19"/>
      <c r="R118" s="19"/>
      <c r="S118" s="19"/>
      <c r="T118" s="19"/>
      <c r="U118" s="19"/>
      <c r="V118" s="19"/>
    </row>
    <row r="119" spans="2:22" s="18" customFormat="1" ht="12">
      <c r="B119" s="19"/>
      <c r="C119" s="19"/>
      <c r="D119" s="19"/>
      <c r="E119" s="19"/>
      <c r="F119" s="19"/>
      <c r="G119" s="19"/>
      <c r="H119" s="19"/>
      <c r="I119" s="19"/>
      <c r="J119" s="19"/>
      <c r="K119" s="19"/>
      <c r="L119" s="19"/>
      <c r="M119" s="19"/>
      <c r="N119" s="19"/>
      <c r="O119" s="19"/>
      <c r="P119" s="19"/>
      <c r="Q119" s="19"/>
      <c r="R119" s="19"/>
      <c r="S119" s="19"/>
      <c r="T119" s="19"/>
      <c r="U119" s="19"/>
      <c r="V119" s="19"/>
    </row>
    <row r="120" spans="2:22" s="18" customFormat="1" ht="12">
      <c r="B120" s="19"/>
      <c r="C120" s="19"/>
      <c r="D120" s="19"/>
      <c r="E120" s="19"/>
      <c r="F120" s="19"/>
      <c r="G120" s="19"/>
      <c r="H120" s="19"/>
      <c r="I120" s="19"/>
      <c r="J120" s="19"/>
      <c r="K120" s="19"/>
      <c r="L120" s="19"/>
      <c r="M120" s="19"/>
      <c r="N120" s="19"/>
      <c r="O120" s="19"/>
      <c r="P120" s="19"/>
      <c r="Q120" s="19"/>
      <c r="R120" s="19"/>
      <c r="S120" s="19"/>
      <c r="T120" s="19"/>
      <c r="U120" s="19"/>
      <c r="V120" s="19"/>
    </row>
    <row r="121" spans="2:22" s="18" customFormat="1" ht="12">
      <c r="B121" s="19"/>
      <c r="C121" s="19"/>
      <c r="D121" s="19"/>
      <c r="E121" s="19"/>
      <c r="F121" s="19"/>
      <c r="G121" s="19"/>
      <c r="H121" s="19"/>
      <c r="I121" s="19"/>
      <c r="J121" s="19"/>
      <c r="K121" s="19"/>
      <c r="L121" s="19"/>
      <c r="M121" s="19"/>
      <c r="N121" s="19"/>
      <c r="O121" s="19"/>
      <c r="P121" s="19"/>
      <c r="Q121" s="19"/>
      <c r="R121" s="19"/>
      <c r="S121" s="19"/>
      <c r="T121" s="19"/>
      <c r="U121" s="19"/>
      <c r="V121" s="19"/>
    </row>
    <row r="122" spans="2:22" s="18" customFormat="1" ht="12">
      <c r="B122" s="19"/>
      <c r="C122" s="19"/>
      <c r="D122" s="19"/>
      <c r="E122" s="19"/>
      <c r="F122" s="19"/>
      <c r="G122" s="19"/>
      <c r="H122" s="19"/>
      <c r="I122" s="19"/>
      <c r="J122" s="19"/>
      <c r="K122" s="19"/>
      <c r="L122" s="19"/>
      <c r="M122" s="19"/>
      <c r="N122" s="19"/>
      <c r="O122" s="19"/>
      <c r="P122" s="19"/>
      <c r="Q122" s="19"/>
      <c r="R122" s="19"/>
      <c r="S122" s="19"/>
      <c r="T122" s="19"/>
      <c r="U122" s="19"/>
      <c r="V122" s="19"/>
    </row>
    <row r="123" spans="2:22" s="18" customFormat="1" ht="12">
      <c r="B123" s="19"/>
      <c r="C123" s="19"/>
      <c r="D123" s="19"/>
      <c r="E123" s="19"/>
      <c r="F123" s="19"/>
      <c r="G123" s="19"/>
      <c r="H123" s="19"/>
      <c r="I123" s="19"/>
      <c r="J123" s="19"/>
      <c r="K123" s="19"/>
      <c r="L123" s="19"/>
      <c r="M123" s="19"/>
      <c r="N123" s="19"/>
      <c r="O123" s="19"/>
      <c r="P123" s="19"/>
      <c r="Q123" s="19"/>
      <c r="R123" s="19"/>
      <c r="S123" s="19"/>
      <c r="T123" s="19"/>
      <c r="U123" s="19"/>
      <c r="V123" s="19"/>
    </row>
    <row r="124" spans="2:22" s="18" customFormat="1" ht="12">
      <c r="B124" s="19"/>
      <c r="C124" s="19"/>
      <c r="D124" s="19"/>
      <c r="E124" s="19"/>
      <c r="F124" s="19"/>
      <c r="G124" s="19"/>
      <c r="H124" s="19"/>
      <c r="I124" s="19"/>
      <c r="J124" s="19"/>
      <c r="K124" s="19"/>
      <c r="L124" s="19"/>
      <c r="M124" s="19"/>
      <c r="N124" s="19"/>
      <c r="O124" s="19"/>
      <c r="P124" s="19"/>
      <c r="Q124" s="19"/>
      <c r="R124" s="19"/>
      <c r="S124" s="19"/>
      <c r="T124" s="19"/>
      <c r="U124" s="19"/>
      <c r="V124" s="19"/>
    </row>
    <row r="125" spans="2:22" s="18" customFormat="1" ht="12">
      <c r="B125" s="19"/>
      <c r="C125" s="19"/>
      <c r="D125" s="19"/>
      <c r="E125" s="19"/>
      <c r="F125" s="19"/>
      <c r="G125" s="19"/>
      <c r="H125" s="19"/>
      <c r="I125" s="19"/>
      <c r="J125" s="19"/>
      <c r="K125" s="19"/>
      <c r="L125" s="19"/>
      <c r="M125" s="19"/>
      <c r="N125" s="19"/>
      <c r="O125" s="19"/>
      <c r="P125" s="19"/>
      <c r="Q125" s="19"/>
      <c r="R125" s="19"/>
      <c r="S125" s="19"/>
      <c r="T125" s="19"/>
      <c r="U125" s="19"/>
      <c r="V125" s="19"/>
    </row>
    <row r="126" spans="2:22" s="18" customFormat="1" ht="12">
      <c r="B126" s="19"/>
      <c r="C126" s="19"/>
      <c r="D126" s="19"/>
      <c r="E126" s="19"/>
      <c r="F126" s="19"/>
      <c r="G126" s="19"/>
      <c r="H126" s="19"/>
      <c r="I126" s="19"/>
      <c r="J126" s="19"/>
      <c r="K126" s="19"/>
      <c r="L126" s="19"/>
      <c r="M126" s="19"/>
      <c r="N126" s="19"/>
      <c r="O126" s="19"/>
      <c r="P126" s="19"/>
      <c r="Q126" s="19"/>
      <c r="R126" s="19"/>
      <c r="S126" s="19"/>
      <c r="T126" s="19"/>
      <c r="U126" s="19"/>
      <c r="V126" s="19"/>
    </row>
    <row r="127" spans="2:22" s="18" customFormat="1" ht="12">
      <c r="B127" s="19"/>
      <c r="C127" s="19"/>
      <c r="D127" s="19"/>
      <c r="E127" s="19"/>
      <c r="F127" s="19"/>
      <c r="G127" s="19"/>
      <c r="H127" s="19"/>
      <c r="I127" s="19"/>
      <c r="J127" s="19"/>
      <c r="K127" s="19"/>
      <c r="L127" s="19"/>
      <c r="M127" s="19"/>
      <c r="N127" s="19"/>
      <c r="O127" s="19"/>
      <c r="P127" s="19"/>
      <c r="Q127" s="19"/>
      <c r="R127" s="19"/>
      <c r="S127" s="19"/>
      <c r="T127" s="19"/>
      <c r="U127" s="19"/>
      <c r="V127" s="19"/>
    </row>
    <row r="128" spans="2:22" s="18" customFormat="1" ht="12">
      <c r="B128" s="19"/>
      <c r="C128" s="19"/>
      <c r="D128" s="19"/>
      <c r="E128" s="19"/>
      <c r="F128" s="19"/>
      <c r="G128" s="19"/>
      <c r="H128" s="19"/>
      <c r="I128" s="19"/>
      <c r="J128" s="19"/>
      <c r="K128" s="19"/>
      <c r="L128" s="19"/>
      <c r="M128" s="19"/>
      <c r="N128" s="19"/>
      <c r="O128" s="19"/>
      <c r="P128" s="19"/>
      <c r="Q128" s="19"/>
      <c r="R128" s="19"/>
      <c r="S128" s="19"/>
      <c r="T128" s="19"/>
      <c r="U128" s="19"/>
      <c r="V128" s="19"/>
    </row>
    <row r="129" spans="2:22" s="18" customFormat="1" ht="12">
      <c r="B129" s="32"/>
      <c r="C129" s="32"/>
      <c r="D129" s="32"/>
      <c r="E129" s="32"/>
      <c r="F129" s="32"/>
      <c r="G129" s="19"/>
      <c r="H129" s="19"/>
      <c r="I129" s="19"/>
      <c r="J129" s="19"/>
      <c r="K129" s="33"/>
      <c r="L129" s="33"/>
      <c r="M129" s="19"/>
      <c r="N129" s="19"/>
      <c r="O129" s="19"/>
      <c r="P129" s="19"/>
      <c r="Q129" s="19"/>
      <c r="R129" s="19"/>
      <c r="S129" s="19"/>
      <c r="T129" s="19"/>
      <c r="U129" s="19"/>
      <c r="V129" s="19"/>
    </row>
    <row r="130" spans="2:22" s="18" customFormat="1" ht="12">
      <c r="B130" s="19"/>
      <c r="C130" s="19"/>
      <c r="D130" s="19"/>
      <c r="E130" s="19"/>
      <c r="F130" s="19"/>
      <c r="G130" s="19"/>
      <c r="H130" s="19"/>
      <c r="I130" s="19"/>
      <c r="J130" s="19"/>
      <c r="K130" s="160"/>
      <c r="L130" s="160"/>
      <c r="M130" s="19"/>
      <c r="N130" s="19"/>
      <c r="O130" s="19"/>
      <c r="P130" s="19"/>
      <c r="Q130" s="19"/>
      <c r="R130" s="19"/>
      <c r="S130" s="19"/>
      <c r="T130" s="19"/>
      <c r="U130" s="19"/>
      <c r="V130" s="19"/>
    </row>
    <row r="131" spans="2:22" s="18" customFormat="1" ht="12">
      <c r="B131" s="19"/>
      <c r="C131" s="19"/>
      <c r="D131" s="19"/>
      <c r="E131" s="19"/>
      <c r="F131" s="19"/>
      <c r="G131" s="19"/>
      <c r="H131" s="19"/>
      <c r="I131" s="19"/>
      <c r="J131" s="19"/>
      <c r="K131" s="19"/>
      <c r="L131" s="19"/>
      <c r="M131" s="19"/>
      <c r="N131" s="19"/>
      <c r="O131" s="19"/>
      <c r="P131" s="19"/>
      <c r="Q131" s="19"/>
      <c r="R131" s="19"/>
      <c r="S131" s="19"/>
      <c r="T131" s="19"/>
      <c r="U131" s="19"/>
      <c r="V131" s="19"/>
    </row>
    <row r="132" spans="2:22" s="18" customFormat="1" ht="12">
      <c r="B132" s="19"/>
      <c r="C132" s="19"/>
      <c r="D132" s="19"/>
      <c r="E132" s="19"/>
      <c r="F132" s="19"/>
      <c r="G132" s="19"/>
      <c r="H132" s="19"/>
      <c r="I132" s="19"/>
      <c r="J132" s="19"/>
      <c r="K132" s="19"/>
      <c r="L132" s="19"/>
      <c r="M132" s="19"/>
      <c r="N132" s="19"/>
      <c r="O132" s="19"/>
      <c r="P132" s="19"/>
      <c r="Q132" s="19"/>
      <c r="R132" s="19"/>
      <c r="S132" s="19"/>
      <c r="T132" s="19"/>
      <c r="U132" s="19"/>
      <c r="V132" s="19"/>
    </row>
    <row r="133" spans="2:22" s="18" customFormat="1" ht="12">
      <c r="B133" s="19"/>
      <c r="C133" s="19"/>
      <c r="D133" s="19"/>
      <c r="E133" s="19"/>
      <c r="F133" s="19"/>
      <c r="G133" s="19"/>
      <c r="H133" s="19"/>
      <c r="I133" s="19"/>
      <c r="J133" s="19"/>
      <c r="K133" s="19"/>
      <c r="L133" s="19"/>
      <c r="M133" s="19"/>
      <c r="N133" s="19"/>
      <c r="O133" s="19"/>
      <c r="P133" s="19"/>
      <c r="Q133" s="19"/>
      <c r="R133" s="19"/>
      <c r="S133" s="19"/>
      <c r="T133" s="19"/>
      <c r="U133" s="19"/>
      <c r="V133" s="19"/>
    </row>
    <row r="134" spans="2:22" s="18" customFormat="1" ht="12">
      <c r="B134" s="19"/>
      <c r="C134" s="19"/>
      <c r="D134" s="19"/>
      <c r="E134" s="19"/>
      <c r="F134" s="19"/>
      <c r="G134" s="19"/>
      <c r="H134" s="19"/>
      <c r="I134" s="19"/>
      <c r="J134" s="19"/>
      <c r="K134" s="19"/>
      <c r="L134" s="19"/>
      <c r="M134" s="19"/>
      <c r="N134" s="19"/>
      <c r="O134" s="19"/>
      <c r="P134" s="19"/>
      <c r="Q134" s="19"/>
      <c r="R134" s="19"/>
      <c r="S134" s="19"/>
      <c r="T134" s="19"/>
      <c r="U134" s="19"/>
      <c r="V134" s="19"/>
    </row>
    <row r="135" spans="2:22" s="18" customFormat="1" ht="12">
      <c r="B135" s="19"/>
      <c r="C135" s="19"/>
      <c r="D135" s="19"/>
      <c r="E135" s="19"/>
      <c r="F135" s="19"/>
      <c r="G135" s="19"/>
      <c r="H135" s="19"/>
      <c r="I135" s="19"/>
      <c r="J135" s="19"/>
      <c r="K135" s="19"/>
      <c r="L135" s="19"/>
      <c r="M135" s="19"/>
      <c r="N135" s="19"/>
      <c r="O135" s="19"/>
      <c r="P135" s="19"/>
      <c r="Q135" s="19"/>
      <c r="R135" s="19"/>
      <c r="S135" s="19"/>
      <c r="T135" s="19"/>
      <c r="U135" s="19"/>
      <c r="V135" s="19"/>
    </row>
    <row r="136" spans="2:22" s="18" customFormat="1" ht="12">
      <c r="B136" s="19"/>
      <c r="C136" s="19"/>
      <c r="D136" s="19"/>
      <c r="E136" s="19"/>
      <c r="F136" s="19"/>
      <c r="G136" s="19"/>
      <c r="H136" s="19"/>
      <c r="I136" s="19"/>
      <c r="J136" s="19"/>
      <c r="K136" s="19"/>
      <c r="L136" s="19"/>
      <c r="M136" s="19"/>
      <c r="N136" s="19"/>
      <c r="O136" s="19"/>
      <c r="P136" s="19"/>
      <c r="Q136" s="19"/>
      <c r="R136" s="19"/>
      <c r="S136" s="19"/>
      <c r="T136" s="19"/>
      <c r="U136" s="19"/>
      <c r="V136" s="19"/>
    </row>
    <row r="137" spans="2:22" s="18" customFormat="1" ht="12">
      <c r="B137" s="19"/>
      <c r="C137" s="19"/>
      <c r="D137" s="19"/>
      <c r="E137" s="19"/>
      <c r="F137" s="19"/>
      <c r="G137" s="19"/>
      <c r="H137" s="19"/>
      <c r="I137" s="19"/>
      <c r="J137" s="19"/>
      <c r="K137" s="19"/>
      <c r="L137" s="19"/>
      <c r="M137" s="19"/>
      <c r="N137" s="19"/>
      <c r="O137" s="19"/>
      <c r="P137" s="19"/>
      <c r="Q137" s="19"/>
      <c r="R137" s="19"/>
      <c r="S137" s="19"/>
      <c r="T137" s="19"/>
      <c r="U137" s="19"/>
      <c r="V137" s="19"/>
    </row>
    <row r="138" spans="2:22" s="18" customFormat="1" ht="12">
      <c r="B138" s="19"/>
      <c r="C138" s="19"/>
      <c r="D138" s="19"/>
      <c r="E138" s="19"/>
      <c r="F138" s="19"/>
      <c r="G138" s="19"/>
      <c r="H138" s="19"/>
      <c r="I138" s="19"/>
      <c r="J138" s="19"/>
      <c r="K138" s="19"/>
      <c r="L138" s="19"/>
      <c r="M138" s="19"/>
      <c r="N138" s="19"/>
      <c r="O138" s="19"/>
      <c r="P138" s="19"/>
      <c r="Q138" s="19"/>
      <c r="R138" s="19"/>
      <c r="S138" s="19"/>
      <c r="T138" s="19"/>
      <c r="U138" s="19"/>
      <c r="V138" s="19"/>
    </row>
    <row r="139" spans="2:22" s="18" customFormat="1" ht="12">
      <c r="B139" s="19"/>
      <c r="C139" s="19"/>
      <c r="D139" s="19"/>
      <c r="E139" s="19"/>
      <c r="F139" s="19"/>
      <c r="G139" s="19"/>
      <c r="H139" s="19"/>
      <c r="I139" s="19"/>
      <c r="J139" s="19"/>
      <c r="K139" s="19"/>
      <c r="L139" s="19"/>
      <c r="M139" s="19"/>
      <c r="N139" s="19"/>
      <c r="O139" s="19"/>
      <c r="P139" s="19"/>
      <c r="Q139" s="19"/>
      <c r="R139" s="19"/>
      <c r="S139" s="19"/>
      <c r="T139" s="19"/>
      <c r="U139" s="19"/>
      <c r="V139" s="19"/>
    </row>
    <row r="140" spans="2:22" s="18" customFormat="1" ht="12">
      <c r="B140" s="19"/>
      <c r="C140" s="19"/>
      <c r="D140" s="19"/>
      <c r="E140" s="19"/>
      <c r="F140" s="19"/>
      <c r="G140" s="19"/>
      <c r="H140" s="19"/>
      <c r="I140" s="19"/>
      <c r="J140" s="19"/>
      <c r="K140" s="19"/>
      <c r="L140" s="19"/>
      <c r="M140" s="19"/>
      <c r="N140" s="19"/>
      <c r="O140" s="19"/>
      <c r="P140" s="19"/>
      <c r="Q140" s="19"/>
      <c r="R140" s="19"/>
      <c r="S140" s="19"/>
      <c r="T140" s="19"/>
      <c r="U140" s="19"/>
      <c r="V140" s="19"/>
    </row>
    <row r="141" spans="2:22" s="18" customFormat="1" ht="12">
      <c r="B141" s="19"/>
      <c r="C141" s="19"/>
      <c r="D141" s="19"/>
      <c r="E141" s="19"/>
      <c r="F141" s="19"/>
      <c r="G141" s="19"/>
      <c r="H141" s="19"/>
      <c r="I141" s="19"/>
      <c r="J141" s="19"/>
      <c r="K141" s="19"/>
      <c r="L141" s="19"/>
      <c r="M141" s="19"/>
      <c r="N141" s="19"/>
      <c r="O141" s="19"/>
      <c r="P141" s="19"/>
      <c r="Q141" s="19"/>
      <c r="R141" s="19"/>
      <c r="S141" s="19"/>
      <c r="T141" s="19"/>
      <c r="U141" s="19"/>
      <c r="V141" s="19"/>
    </row>
    <row r="142" spans="2:22" s="18" customFormat="1" ht="12">
      <c r="B142" s="19"/>
      <c r="C142" s="19"/>
      <c r="D142" s="19"/>
      <c r="E142" s="19"/>
      <c r="F142" s="19"/>
      <c r="G142" s="19"/>
      <c r="H142" s="19"/>
      <c r="I142" s="19"/>
      <c r="J142" s="19"/>
      <c r="K142" s="19"/>
      <c r="L142" s="19"/>
      <c r="M142" s="19"/>
      <c r="N142" s="19"/>
      <c r="O142" s="19"/>
      <c r="P142" s="19"/>
      <c r="Q142" s="19"/>
      <c r="R142" s="19"/>
      <c r="S142" s="19"/>
      <c r="T142" s="19"/>
      <c r="U142" s="19"/>
      <c r="V142" s="19"/>
    </row>
    <row r="143" spans="2:22" s="18" customFormat="1" ht="12">
      <c r="B143" s="19"/>
      <c r="C143" s="19"/>
      <c r="D143" s="19"/>
      <c r="E143" s="19"/>
      <c r="F143" s="19"/>
      <c r="G143" s="19"/>
      <c r="H143" s="19"/>
      <c r="I143" s="19"/>
      <c r="J143" s="19"/>
      <c r="K143" s="19"/>
      <c r="L143" s="19"/>
      <c r="M143" s="19"/>
      <c r="N143" s="19"/>
      <c r="O143" s="19"/>
      <c r="P143" s="19"/>
      <c r="Q143" s="19"/>
      <c r="R143" s="19"/>
      <c r="S143" s="19"/>
      <c r="T143" s="19"/>
      <c r="U143" s="19"/>
      <c r="V143" s="19"/>
    </row>
    <row r="144" spans="2:22" s="18" customFormat="1" ht="12">
      <c r="B144" s="19"/>
      <c r="C144" s="19"/>
      <c r="D144" s="19"/>
      <c r="E144" s="19"/>
      <c r="F144" s="19"/>
      <c r="G144" s="19"/>
      <c r="H144" s="19"/>
      <c r="I144" s="19"/>
      <c r="J144" s="19"/>
      <c r="K144" s="19"/>
      <c r="L144" s="19"/>
      <c r="M144" s="19"/>
      <c r="N144" s="19"/>
      <c r="O144" s="19"/>
      <c r="P144" s="19"/>
      <c r="Q144" s="19"/>
      <c r="R144" s="19"/>
      <c r="S144" s="19"/>
      <c r="T144" s="19"/>
      <c r="U144" s="19"/>
      <c r="V144" s="19"/>
    </row>
    <row r="145" spans="1:22">
      <c r="A145" s="18"/>
      <c r="B145" s="32"/>
      <c r="C145" s="32"/>
      <c r="D145" s="32"/>
      <c r="E145" s="32"/>
      <c r="F145" s="32"/>
      <c r="G145" s="19"/>
      <c r="H145" s="19"/>
      <c r="I145" s="19"/>
      <c r="J145" s="19"/>
      <c r="K145" s="153"/>
      <c r="L145" s="153"/>
      <c r="M145" s="161"/>
      <c r="N145" s="161"/>
      <c r="O145" s="19"/>
      <c r="P145" s="161"/>
      <c r="Q145" s="19"/>
      <c r="R145" s="19"/>
      <c r="S145" s="19"/>
      <c r="T145" s="19"/>
      <c r="U145" s="19"/>
      <c r="V145" s="19"/>
    </row>
    <row r="146" spans="1:22">
      <c r="A146" s="18"/>
      <c r="B146" s="19"/>
      <c r="C146" s="19"/>
      <c r="D146" s="19"/>
      <c r="E146" s="19"/>
      <c r="F146" s="19"/>
      <c r="G146" s="19"/>
      <c r="H146" s="19"/>
      <c r="I146" s="19"/>
      <c r="J146" s="19"/>
      <c r="K146" s="19"/>
      <c r="L146" s="19"/>
      <c r="M146" s="161"/>
      <c r="N146" s="161"/>
      <c r="O146" s="19"/>
      <c r="P146" s="161"/>
      <c r="Q146" s="19"/>
      <c r="R146" s="19"/>
      <c r="S146" s="19"/>
      <c r="T146" s="19"/>
      <c r="U146" s="19"/>
      <c r="V146" s="19"/>
    </row>
    <row r="147" spans="1:22">
      <c r="A147" s="18"/>
      <c r="B147" s="19"/>
      <c r="C147" s="19"/>
      <c r="D147" s="19"/>
      <c r="E147" s="19"/>
      <c r="F147" s="19"/>
      <c r="G147" s="19"/>
      <c r="H147" s="19"/>
      <c r="I147" s="19"/>
      <c r="J147" s="19"/>
      <c r="K147" s="19"/>
      <c r="L147" s="19"/>
      <c r="M147" s="161"/>
      <c r="N147" s="161"/>
      <c r="O147" s="19"/>
      <c r="P147" s="161"/>
      <c r="Q147" s="19"/>
      <c r="R147" s="19"/>
      <c r="S147" s="19"/>
      <c r="T147" s="19"/>
      <c r="U147" s="19"/>
      <c r="V147" s="19"/>
    </row>
    <row r="148" spans="1:22">
      <c r="A148" s="18"/>
      <c r="B148" s="19"/>
      <c r="C148" s="19"/>
      <c r="D148" s="19"/>
      <c r="E148" s="19"/>
      <c r="F148" s="19"/>
      <c r="G148" s="19"/>
      <c r="H148" s="19"/>
      <c r="I148" s="19"/>
      <c r="J148" s="19"/>
      <c r="K148" s="19"/>
      <c r="L148" s="19"/>
      <c r="M148" s="161"/>
      <c r="N148" s="161"/>
      <c r="O148" s="19"/>
      <c r="P148" s="161"/>
      <c r="Q148" s="19"/>
      <c r="R148" s="19"/>
      <c r="S148" s="19"/>
      <c r="T148" s="19"/>
      <c r="U148" s="19"/>
      <c r="V148" s="19"/>
    </row>
    <row r="149" spans="1:22">
      <c r="A149" s="18"/>
      <c r="B149" s="19"/>
      <c r="C149" s="19"/>
      <c r="D149" s="19"/>
      <c r="E149" s="19"/>
      <c r="F149" s="19"/>
      <c r="G149" s="19"/>
      <c r="H149" s="19"/>
      <c r="I149" s="19"/>
      <c r="J149" s="19"/>
      <c r="K149" s="19"/>
      <c r="L149" s="19"/>
      <c r="M149" s="161"/>
      <c r="N149" s="161"/>
      <c r="O149" s="19"/>
      <c r="P149" s="161"/>
      <c r="Q149" s="19"/>
      <c r="R149" s="19"/>
      <c r="S149" s="19"/>
      <c r="T149" s="19"/>
      <c r="U149" s="19"/>
      <c r="V149" s="19"/>
    </row>
    <row r="150" spans="1:22">
      <c r="A150" s="18"/>
      <c r="B150" s="19"/>
      <c r="C150" s="19"/>
      <c r="D150" s="19"/>
      <c r="E150" s="19"/>
      <c r="F150" s="19"/>
      <c r="G150" s="19"/>
      <c r="H150" s="19"/>
      <c r="I150" s="19"/>
      <c r="J150" s="19"/>
      <c r="K150" s="19"/>
      <c r="L150" s="19"/>
      <c r="M150" s="161"/>
      <c r="N150" s="161"/>
      <c r="O150" s="19"/>
      <c r="P150" s="161"/>
      <c r="Q150" s="19"/>
      <c r="R150" s="19"/>
      <c r="S150" s="19"/>
      <c r="T150" s="19"/>
      <c r="U150" s="19"/>
      <c r="V150" s="19"/>
    </row>
    <row r="151" spans="1:22">
      <c r="A151" s="18"/>
      <c r="B151" s="19"/>
      <c r="C151" s="19"/>
      <c r="D151" s="19"/>
      <c r="E151" s="19"/>
      <c r="F151" s="19"/>
      <c r="G151" s="19"/>
      <c r="H151" s="19"/>
      <c r="I151" s="19"/>
      <c r="J151" s="19"/>
      <c r="K151" s="19"/>
      <c r="L151" s="19"/>
      <c r="M151" s="161"/>
      <c r="N151" s="161"/>
      <c r="O151" s="19"/>
      <c r="P151" s="161"/>
      <c r="Q151" s="19"/>
      <c r="R151" s="19"/>
      <c r="S151" s="19"/>
      <c r="T151" s="19"/>
      <c r="U151" s="19"/>
      <c r="V151" s="19"/>
    </row>
    <row r="152" spans="1:22">
      <c r="A152" s="18"/>
      <c r="B152" s="19"/>
      <c r="C152" s="19"/>
      <c r="D152" s="19"/>
      <c r="E152" s="19"/>
      <c r="F152" s="19"/>
      <c r="G152" s="19"/>
      <c r="H152" s="19"/>
      <c r="I152" s="19"/>
      <c r="J152" s="19"/>
      <c r="K152" s="19"/>
      <c r="L152" s="19"/>
      <c r="M152" s="161"/>
      <c r="N152" s="161"/>
      <c r="O152" s="19"/>
      <c r="P152" s="161"/>
      <c r="Q152" s="19"/>
      <c r="R152" s="19"/>
      <c r="S152" s="19"/>
      <c r="T152" s="19"/>
      <c r="U152" s="19"/>
      <c r="V152" s="19"/>
    </row>
    <row r="153" spans="1:22">
      <c r="A153" s="18"/>
      <c r="B153" s="19"/>
      <c r="C153" s="19"/>
      <c r="D153" s="19"/>
      <c r="E153" s="19"/>
      <c r="F153" s="19"/>
      <c r="G153" s="19"/>
      <c r="H153" s="19"/>
      <c r="I153" s="19"/>
      <c r="J153" s="19"/>
      <c r="K153" s="19"/>
      <c r="L153" s="19"/>
      <c r="M153" s="161"/>
      <c r="N153" s="161"/>
      <c r="O153" s="19"/>
      <c r="P153" s="161"/>
      <c r="Q153" s="19"/>
      <c r="R153" s="19"/>
      <c r="S153" s="19"/>
      <c r="T153" s="19"/>
      <c r="U153" s="19"/>
      <c r="V153" s="19"/>
    </row>
    <row r="154" spans="1:22">
      <c r="A154" s="18"/>
      <c r="B154" s="19"/>
      <c r="C154" s="19"/>
      <c r="D154" s="19"/>
      <c r="E154" s="19"/>
      <c r="F154" s="19"/>
      <c r="G154" s="19"/>
      <c r="H154" s="19"/>
      <c r="I154" s="19"/>
      <c r="J154" s="19"/>
      <c r="K154" s="19"/>
      <c r="L154" s="19"/>
      <c r="M154" s="161"/>
      <c r="N154" s="161"/>
      <c r="O154" s="19"/>
      <c r="P154" s="161"/>
      <c r="Q154" s="19"/>
      <c r="R154" s="19"/>
      <c r="S154" s="19"/>
      <c r="T154" s="19"/>
      <c r="U154" s="19"/>
      <c r="V154" s="19"/>
    </row>
    <row r="155" spans="1:22">
      <c r="A155" s="18"/>
      <c r="B155" s="19"/>
      <c r="C155" s="19"/>
      <c r="D155" s="19"/>
      <c r="E155" s="19"/>
      <c r="F155" s="19"/>
      <c r="G155" s="19"/>
      <c r="H155" s="19"/>
      <c r="I155" s="19"/>
      <c r="J155" s="19"/>
      <c r="K155" s="19"/>
      <c r="L155" s="19"/>
      <c r="M155" s="161"/>
      <c r="N155" s="161"/>
      <c r="O155" s="19"/>
      <c r="P155" s="161"/>
      <c r="Q155" s="19"/>
      <c r="R155" s="19"/>
      <c r="S155" s="19"/>
      <c r="T155" s="19"/>
      <c r="U155" s="19"/>
      <c r="V155" s="19"/>
    </row>
    <row r="156" spans="1:22">
      <c r="A156" s="18"/>
      <c r="B156" s="19"/>
      <c r="C156" s="19"/>
      <c r="D156" s="19"/>
      <c r="E156" s="19"/>
      <c r="F156" s="19"/>
      <c r="G156" s="19"/>
      <c r="H156" s="19"/>
      <c r="I156" s="19"/>
      <c r="J156" s="19"/>
      <c r="K156" s="19"/>
      <c r="L156" s="19"/>
      <c r="M156" s="161"/>
      <c r="N156" s="161"/>
      <c r="O156" s="19"/>
      <c r="P156" s="161"/>
      <c r="Q156" s="19"/>
      <c r="R156" s="19"/>
      <c r="S156" s="19"/>
      <c r="T156" s="19"/>
      <c r="U156" s="19"/>
      <c r="V156" s="19"/>
    </row>
    <row r="157" spans="1:22">
      <c r="A157" s="18"/>
      <c r="B157" s="19"/>
      <c r="C157" s="19"/>
      <c r="D157" s="19"/>
      <c r="E157" s="19"/>
      <c r="F157" s="19"/>
      <c r="G157" s="19"/>
      <c r="H157" s="19"/>
      <c r="I157" s="19"/>
      <c r="J157" s="19"/>
      <c r="K157" s="19"/>
      <c r="L157" s="19"/>
      <c r="M157" s="161"/>
      <c r="N157" s="161"/>
      <c r="O157" s="19"/>
      <c r="P157" s="161"/>
      <c r="Q157" s="19"/>
      <c r="R157" s="19"/>
      <c r="S157" s="19"/>
      <c r="T157" s="19"/>
      <c r="U157" s="19"/>
      <c r="V157" s="19"/>
    </row>
    <row r="158" spans="1:22">
      <c r="A158" s="18"/>
      <c r="B158" s="19"/>
      <c r="C158" s="19"/>
      <c r="D158" s="19"/>
      <c r="E158" s="19"/>
      <c r="F158" s="19"/>
      <c r="G158" s="19"/>
      <c r="H158" s="19"/>
      <c r="I158" s="19"/>
      <c r="J158" s="19"/>
      <c r="K158" s="19"/>
      <c r="L158" s="19"/>
      <c r="M158" s="161"/>
      <c r="N158" s="161"/>
      <c r="O158" s="19"/>
      <c r="P158" s="161"/>
      <c r="Q158" s="19"/>
      <c r="R158" s="19"/>
      <c r="S158" s="19"/>
      <c r="T158" s="19"/>
      <c r="U158" s="19"/>
      <c r="V158" s="19"/>
    </row>
    <row r="159" spans="1:22">
      <c r="A159" s="18"/>
      <c r="B159" s="19"/>
      <c r="C159" s="19"/>
      <c r="D159" s="19"/>
      <c r="E159" s="19"/>
      <c r="F159" s="19"/>
      <c r="G159" s="19"/>
      <c r="H159" s="19"/>
      <c r="I159" s="19"/>
      <c r="J159" s="19"/>
      <c r="K159" s="19"/>
      <c r="L159" s="19"/>
      <c r="M159" s="161"/>
      <c r="N159" s="161"/>
      <c r="O159" s="19"/>
      <c r="P159" s="161"/>
      <c r="Q159" s="19"/>
      <c r="R159" s="19"/>
      <c r="S159" s="19"/>
      <c r="T159" s="19"/>
      <c r="U159" s="19"/>
      <c r="V159" s="19"/>
    </row>
    <row r="160" spans="1:22" s="18" customFormat="1" ht="12">
      <c r="B160" s="19"/>
      <c r="C160" s="19"/>
      <c r="D160" s="19"/>
      <c r="E160" s="19"/>
      <c r="F160" s="19"/>
      <c r="G160" s="19"/>
      <c r="H160" s="19"/>
      <c r="I160" s="19"/>
      <c r="J160" s="19"/>
      <c r="K160" s="19"/>
      <c r="L160" s="19"/>
      <c r="M160" s="19"/>
      <c r="N160" s="19"/>
      <c r="O160" s="19"/>
      <c r="P160" s="19"/>
      <c r="Q160" s="19"/>
      <c r="R160" s="19"/>
      <c r="S160" s="19"/>
      <c r="T160" s="19"/>
      <c r="U160" s="19"/>
      <c r="V160" s="19"/>
    </row>
    <row r="161" spans="1:22">
      <c r="A161" s="18"/>
      <c r="B161" s="32"/>
      <c r="C161" s="32"/>
      <c r="D161" s="32"/>
      <c r="E161" s="32"/>
      <c r="F161" s="32"/>
      <c r="G161" s="19"/>
      <c r="H161" s="19"/>
      <c r="I161" s="19"/>
      <c r="J161" s="19"/>
      <c r="K161" s="19"/>
      <c r="L161" s="19"/>
      <c r="M161" s="161"/>
      <c r="N161" s="161"/>
      <c r="O161" s="19"/>
      <c r="P161" s="161"/>
      <c r="Q161" s="19"/>
      <c r="R161" s="19"/>
      <c r="S161" s="19"/>
      <c r="T161" s="19"/>
      <c r="U161" s="19"/>
      <c r="V161" s="19"/>
    </row>
    <row r="162" spans="1:22">
      <c r="A162" s="18"/>
      <c r="B162" s="19"/>
      <c r="C162" s="19"/>
      <c r="D162" s="19"/>
      <c r="E162" s="19"/>
      <c r="F162" s="19"/>
      <c r="G162" s="19"/>
      <c r="H162" s="19"/>
      <c r="I162" s="19"/>
      <c r="J162" s="19"/>
      <c r="K162" s="153"/>
      <c r="L162" s="153"/>
      <c r="M162" s="161"/>
      <c r="N162" s="161"/>
      <c r="O162" s="19"/>
      <c r="P162" s="161"/>
      <c r="Q162" s="19"/>
      <c r="R162" s="19"/>
      <c r="S162" s="19"/>
      <c r="T162" s="19"/>
      <c r="U162" s="19"/>
      <c r="V162" s="19"/>
    </row>
    <row r="163" spans="1:22">
      <c r="A163" s="18"/>
      <c r="B163" s="19"/>
      <c r="C163" s="19"/>
      <c r="D163" s="19"/>
      <c r="E163" s="19"/>
      <c r="F163" s="19"/>
      <c r="G163" s="19"/>
      <c r="H163" s="19"/>
      <c r="I163" s="19"/>
      <c r="J163" s="19"/>
      <c r="K163" s="19"/>
      <c r="L163" s="19"/>
      <c r="M163" s="161"/>
      <c r="N163" s="161"/>
      <c r="O163" s="19"/>
      <c r="P163" s="161"/>
      <c r="Q163" s="19"/>
      <c r="R163" s="19"/>
      <c r="S163" s="19"/>
      <c r="T163" s="19"/>
      <c r="U163" s="19"/>
      <c r="V163" s="19"/>
    </row>
    <row r="164" spans="1:22">
      <c r="A164" s="18"/>
      <c r="B164" s="19"/>
      <c r="C164" s="19"/>
      <c r="D164" s="19"/>
      <c r="E164" s="19"/>
      <c r="F164" s="19"/>
      <c r="G164" s="19"/>
      <c r="H164" s="19"/>
      <c r="I164" s="19"/>
      <c r="J164" s="19"/>
      <c r="K164" s="19"/>
      <c r="L164" s="19"/>
      <c r="M164" s="161"/>
      <c r="N164" s="161"/>
      <c r="O164" s="19"/>
      <c r="P164" s="161"/>
      <c r="Q164" s="19"/>
      <c r="R164" s="19"/>
      <c r="S164" s="19"/>
      <c r="T164" s="19"/>
      <c r="U164" s="19"/>
      <c r="V164" s="19"/>
    </row>
    <row r="165" spans="1:22">
      <c r="A165" s="18"/>
      <c r="B165" s="19"/>
      <c r="C165" s="19"/>
      <c r="D165" s="19"/>
      <c r="E165" s="19"/>
      <c r="F165" s="19"/>
      <c r="G165" s="19"/>
      <c r="H165" s="19"/>
      <c r="I165" s="19"/>
      <c r="J165" s="19"/>
      <c r="K165" s="19"/>
      <c r="L165" s="19"/>
      <c r="M165" s="161"/>
      <c r="N165" s="161"/>
      <c r="O165" s="19"/>
      <c r="P165" s="161"/>
      <c r="Q165" s="19"/>
      <c r="R165" s="19"/>
      <c r="S165" s="19"/>
      <c r="T165" s="19"/>
      <c r="U165" s="19"/>
      <c r="V165" s="19"/>
    </row>
    <row r="166" spans="1:22">
      <c r="A166" s="18"/>
      <c r="B166" s="19"/>
      <c r="C166" s="19"/>
      <c r="D166" s="19"/>
      <c r="E166" s="19"/>
      <c r="F166" s="19"/>
      <c r="G166" s="19"/>
      <c r="H166" s="19"/>
      <c r="I166" s="19"/>
      <c r="J166" s="19"/>
      <c r="K166" s="19"/>
      <c r="L166" s="19"/>
      <c r="M166" s="161"/>
      <c r="N166" s="161"/>
      <c r="O166" s="19"/>
      <c r="P166" s="161"/>
      <c r="Q166" s="19"/>
      <c r="R166" s="19"/>
      <c r="S166" s="19"/>
      <c r="T166" s="19"/>
      <c r="U166" s="19"/>
      <c r="V166" s="19"/>
    </row>
    <row r="167" spans="1:22">
      <c r="A167" s="18"/>
      <c r="B167" s="19"/>
      <c r="C167" s="19"/>
      <c r="D167" s="19"/>
      <c r="E167" s="19"/>
      <c r="F167" s="19"/>
      <c r="G167" s="19"/>
      <c r="H167" s="19"/>
      <c r="I167" s="19"/>
      <c r="J167" s="19"/>
      <c r="K167" s="19"/>
      <c r="L167" s="19"/>
      <c r="M167" s="161"/>
      <c r="N167" s="161"/>
      <c r="O167" s="19"/>
      <c r="P167" s="161"/>
      <c r="Q167" s="19"/>
      <c r="R167" s="19"/>
      <c r="S167" s="19"/>
      <c r="T167" s="19"/>
      <c r="U167" s="19"/>
      <c r="V167" s="19"/>
    </row>
    <row r="168" spans="1:22">
      <c r="A168" s="18"/>
      <c r="B168" s="19"/>
      <c r="C168" s="19"/>
      <c r="D168" s="19"/>
      <c r="E168" s="19"/>
      <c r="F168" s="19"/>
      <c r="G168" s="19"/>
      <c r="H168" s="19"/>
      <c r="I168" s="19"/>
      <c r="J168" s="19"/>
      <c r="K168" s="19"/>
      <c r="L168" s="19"/>
      <c r="M168" s="161"/>
      <c r="N168" s="161"/>
      <c r="O168" s="19"/>
      <c r="P168" s="161"/>
      <c r="Q168" s="19"/>
      <c r="R168" s="19"/>
      <c r="S168" s="19"/>
      <c r="T168" s="19"/>
      <c r="U168" s="19"/>
      <c r="V168" s="19"/>
    </row>
    <row r="169" spans="1:22">
      <c r="A169" s="18"/>
      <c r="B169" s="19"/>
      <c r="C169" s="19"/>
      <c r="D169" s="19"/>
      <c r="E169" s="19"/>
      <c r="F169" s="19"/>
      <c r="G169" s="19"/>
      <c r="H169" s="19"/>
      <c r="I169" s="19"/>
      <c r="J169" s="19"/>
      <c r="K169" s="19"/>
      <c r="L169" s="19"/>
      <c r="M169" s="161"/>
      <c r="N169" s="161"/>
      <c r="O169" s="19"/>
      <c r="P169" s="161"/>
      <c r="Q169" s="19"/>
      <c r="R169" s="19"/>
      <c r="S169" s="19"/>
      <c r="T169" s="19"/>
      <c r="U169" s="19"/>
      <c r="V169" s="19"/>
    </row>
    <row r="170" spans="1:22">
      <c r="A170" s="18"/>
      <c r="B170" s="19"/>
      <c r="C170" s="19"/>
      <c r="D170" s="19"/>
      <c r="E170" s="19"/>
      <c r="F170" s="19"/>
      <c r="G170" s="19"/>
      <c r="H170" s="19"/>
      <c r="I170" s="19"/>
      <c r="J170" s="19"/>
      <c r="K170" s="19"/>
      <c r="L170" s="19"/>
      <c r="M170" s="161"/>
      <c r="N170" s="161"/>
      <c r="O170" s="19"/>
      <c r="P170" s="161"/>
      <c r="Q170" s="19"/>
      <c r="R170" s="19"/>
      <c r="S170" s="19"/>
      <c r="T170" s="19"/>
      <c r="U170" s="19"/>
      <c r="V170" s="19"/>
    </row>
    <row r="171" spans="1:22">
      <c r="A171" s="18"/>
      <c r="B171" s="19"/>
      <c r="C171" s="19"/>
      <c r="D171" s="19"/>
      <c r="E171" s="19"/>
      <c r="F171" s="19"/>
      <c r="G171" s="19"/>
      <c r="H171" s="19"/>
      <c r="I171" s="19"/>
      <c r="J171" s="19"/>
      <c r="K171" s="19"/>
      <c r="L171" s="19"/>
      <c r="M171" s="161"/>
      <c r="N171" s="161"/>
      <c r="O171" s="19"/>
      <c r="P171" s="161"/>
      <c r="Q171" s="19"/>
      <c r="R171" s="19"/>
      <c r="S171" s="19"/>
      <c r="T171" s="19"/>
      <c r="U171" s="19"/>
      <c r="V171" s="19"/>
    </row>
    <row r="172" spans="1:22">
      <c r="A172" s="18"/>
      <c r="B172" s="19"/>
      <c r="C172" s="19"/>
      <c r="D172" s="19"/>
      <c r="E172" s="19"/>
      <c r="F172" s="19"/>
      <c r="G172" s="19"/>
      <c r="H172" s="19"/>
      <c r="I172" s="19"/>
      <c r="J172" s="19"/>
      <c r="K172" s="19"/>
      <c r="L172" s="19"/>
      <c r="M172" s="161"/>
      <c r="N172" s="161"/>
      <c r="O172" s="19"/>
      <c r="P172" s="161"/>
      <c r="Q172" s="19"/>
      <c r="R172" s="19"/>
      <c r="S172" s="19"/>
      <c r="T172" s="19"/>
      <c r="U172" s="19"/>
      <c r="V172" s="19"/>
    </row>
    <row r="173" spans="1:22">
      <c r="A173" s="18"/>
      <c r="B173" s="19"/>
      <c r="C173" s="19"/>
      <c r="D173" s="19"/>
      <c r="E173" s="19"/>
      <c r="F173" s="19"/>
      <c r="G173" s="19"/>
      <c r="H173" s="19"/>
      <c r="I173" s="19"/>
      <c r="J173" s="19"/>
      <c r="K173" s="19"/>
      <c r="L173" s="19"/>
      <c r="M173" s="161"/>
      <c r="N173" s="161"/>
      <c r="O173" s="19"/>
      <c r="P173" s="161"/>
      <c r="Q173" s="19"/>
      <c r="R173" s="19"/>
      <c r="S173" s="19"/>
      <c r="T173" s="19"/>
      <c r="U173" s="19"/>
      <c r="V173" s="19"/>
    </row>
    <row r="174" spans="1:22">
      <c r="A174" s="18"/>
      <c r="B174" s="19"/>
      <c r="C174" s="19"/>
      <c r="D174" s="19"/>
      <c r="E174" s="19"/>
      <c r="F174" s="19"/>
      <c r="G174" s="19"/>
      <c r="H174" s="19"/>
      <c r="I174" s="19"/>
      <c r="J174" s="19"/>
      <c r="K174" s="19"/>
      <c r="L174" s="19"/>
      <c r="M174" s="161"/>
      <c r="N174" s="161"/>
      <c r="O174" s="19"/>
      <c r="P174" s="161"/>
      <c r="Q174" s="19"/>
      <c r="R174" s="19"/>
      <c r="S174" s="19"/>
      <c r="T174" s="19"/>
      <c r="U174" s="19"/>
      <c r="V174" s="19"/>
    </row>
    <row r="175" spans="1:22">
      <c r="A175" s="18"/>
      <c r="B175" s="19"/>
      <c r="C175" s="19"/>
      <c r="D175" s="19"/>
      <c r="E175" s="19"/>
      <c r="F175" s="19"/>
      <c r="G175" s="19"/>
      <c r="H175" s="19"/>
      <c r="I175" s="19"/>
      <c r="J175" s="19"/>
      <c r="K175" s="19"/>
      <c r="L175" s="19"/>
      <c r="M175" s="161"/>
      <c r="N175" s="161"/>
      <c r="O175" s="19"/>
      <c r="P175" s="161"/>
      <c r="Q175" s="19"/>
      <c r="R175" s="19"/>
      <c r="S175" s="19"/>
      <c r="T175" s="19"/>
      <c r="U175" s="19"/>
      <c r="V175" s="19"/>
    </row>
    <row r="176" spans="1:22" s="18" customFormat="1" ht="12">
      <c r="B176" s="19"/>
      <c r="C176" s="19"/>
      <c r="D176" s="19"/>
      <c r="E176" s="19"/>
      <c r="F176" s="19"/>
      <c r="G176" s="19"/>
      <c r="H176" s="19"/>
      <c r="I176" s="19"/>
      <c r="J176" s="19"/>
      <c r="K176" s="19"/>
      <c r="L176" s="19"/>
      <c r="M176" s="19"/>
      <c r="N176" s="19"/>
      <c r="O176" s="19"/>
      <c r="P176" s="19"/>
      <c r="Q176" s="19"/>
      <c r="R176" s="19"/>
      <c r="S176" s="19"/>
      <c r="T176" s="19"/>
      <c r="U176" s="19"/>
      <c r="V176" s="19"/>
    </row>
    <row r="177" spans="1:22">
      <c r="A177" s="18"/>
      <c r="B177" s="32"/>
      <c r="C177" s="32"/>
      <c r="D177" s="32"/>
      <c r="E177" s="32"/>
      <c r="F177" s="32"/>
      <c r="G177" s="19"/>
      <c r="H177" s="19"/>
      <c r="I177" s="19"/>
      <c r="J177" s="19"/>
      <c r="K177" s="19"/>
      <c r="L177" s="19"/>
      <c r="M177" s="161"/>
      <c r="N177" s="161"/>
      <c r="O177" s="19"/>
      <c r="P177" s="161"/>
      <c r="Q177" s="19"/>
      <c r="R177" s="19"/>
      <c r="S177" s="19"/>
      <c r="T177" s="19"/>
      <c r="U177" s="19"/>
      <c r="V177" s="19"/>
    </row>
    <row r="178" spans="1:22">
      <c r="A178" s="18"/>
      <c r="B178" s="19"/>
      <c r="C178" s="19"/>
      <c r="D178" s="19"/>
      <c r="E178" s="19"/>
      <c r="F178" s="19"/>
      <c r="G178" s="19"/>
      <c r="H178" s="19"/>
      <c r="I178" s="19"/>
      <c r="J178" s="19"/>
      <c r="K178" s="19"/>
      <c r="L178" s="19"/>
      <c r="M178" s="161"/>
      <c r="N178" s="161"/>
      <c r="O178" s="19"/>
      <c r="P178" s="161"/>
      <c r="Q178" s="19"/>
      <c r="R178" s="19"/>
      <c r="S178" s="19"/>
      <c r="T178" s="19"/>
      <c r="U178" s="19"/>
      <c r="V178" s="19"/>
    </row>
    <row r="179" spans="1:22">
      <c r="A179" s="18"/>
      <c r="B179" s="19"/>
      <c r="C179" s="19"/>
      <c r="D179" s="19"/>
      <c r="E179" s="19"/>
      <c r="F179" s="19"/>
      <c r="G179" s="19"/>
      <c r="H179" s="19"/>
      <c r="I179" s="19"/>
      <c r="J179" s="19"/>
      <c r="K179" s="19"/>
      <c r="L179" s="19"/>
      <c r="M179" s="161"/>
      <c r="N179" s="161"/>
      <c r="O179" s="19"/>
      <c r="P179" s="161"/>
      <c r="Q179" s="19"/>
      <c r="R179" s="19"/>
      <c r="S179" s="19"/>
      <c r="T179" s="19"/>
      <c r="U179" s="19"/>
      <c r="V179" s="19"/>
    </row>
    <row r="180" spans="1:22">
      <c r="A180" s="18"/>
      <c r="B180" s="19"/>
      <c r="C180" s="19"/>
      <c r="D180" s="19"/>
      <c r="E180" s="19"/>
      <c r="F180" s="19"/>
      <c r="G180" s="19"/>
      <c r="H180" s="19"/>
      <c r="I180" s="19"/>
      <c r="J180" s="19"/>
      <c r="K180" s="19"/>
      <c r="L180" s="19"/>
      <c r="M180" s="161"/>
      <c r="N180" s="161"/>
      <c r="O180" s="19"/>
      <c r="P180" s="161"/>
      <c r="Q180" s="19"/>
      <c r="R180" s="19"/>
      <c r="S180" s="19"/>
      <c r="T180" s="19"/>
      <c r="U180" s="19"/>
      <c r="V180" s="19"/>
    </row>
    <row r="181" spans="1:22">
      <c r="A181" s="18"/>
      <c r="B181" s="19"/>
      <c r="C181" s="19"/>
      <c r="D181" s="19"/>
      <c r="E181" s="19"/>
      <c r="F181" s="19"/>
      <c r="G181" s="19"/>
      <c r="H181" s="19"/>
      <c r="I181" s="19"/>
      <c r="J181" s="19"/>
      <c r="K181" s="19"/>
      <c r="L181" s="19"/>
      <c r="M181" s="161"/>
      <c r="N181" s="161"/>
      <c r="O181" s="19"/>
      <c r="P181" s="161"/>
      <c r="Q181" s="19"/>
      <c r="R181" s="19"/>
      <c r="S181" s="19"/>
      <c r="T181" s="19"/>
      <c r="U181" s="19"/>
      <c r="V181" s="19"/>
    </row>
    <row r="182" spans="1:22">
      <c r="A182" s="18"/>
      <c r="B182" s="19"/>
      <c r="C182" s="19"/>
      <c r="D182" s="19"/>
      <c r="E182" s="19"/>
      <c r="F182" s="19"/>
      <c r="G182" s="19"/>
      <c r="H182" s="19"/>
      <c r="I182" s="19"/>
      <c r="J182" s="19"/>
      <c r="K182" s="19"/>
      <c r="L182" s="19"/>
      <c r="M182" s="161"/>
      <c r="N182" s="161"/>
      <c r="O182" s="19"/>
      <c r="P182" s="161"/>
      <c r="Q182" s="19"/>
      <c r="R182" s="19"/>
      <c r="S182" s="19"/>
      <c r="T182" s="19"/>
      <c r="U182" s="19"/>
      <c r="V182" s="19"/>
    </row>
    <row r="183" spans="1:22">
      <c r="A183" s="18"/>
      <c r="B183" s="19"/>
      <c r="C183" s="19"/>
      <c r="D183" s="19"/>
      <c r="E183" s="19"/>
      <c r="F183" s="19"/>
      <c r="G183" s="19"/>
      <c r="H183" s="19"/>
      <c r="I183" s="19"/>
      <c r="J183" s="19"/>
      <c r="K183" s="19"/>
      <c r="L183" s="19"/>
      <c r="M183" s="161"/>
      <c r="N183" s="161"/>
      <c r="O183" s="19"/>
      <c r="P183" s="161"/>
      <c r="Q183" s="19"/>
      <c r="R183" s="19"/>
      <c r="S183" s="19"/>
      <c r="T183" s="19"/>
      <c r="U183" s="19"/>
      <c r="V183" s="19"/>
    </row>
    <row r="184" spans="1:22">
      <c r="A184" s="18"/>
      <c r="B184" s="19"/>
      <c r="C184" s="19"/>
      <c r="D184" s="19"/>
      <c r="E184" s="19"/>
      <c r="F184" s="19"/>
      <c r="G184" s="19"/>
      <c r="H184" s="19"/>
      <c r="I184" s="19"/>
      <c r="J184" s="19"/>
      <c r="K184" s="19"/>
      <c r="L184" s="19"/>
      <c r="M184" s="161"/>
      <c r="N184" s="161"/>
      <c r="O184" s="19"/>
      <c r="P184" s="161"/>
      <c r="Q184" s="19"/>
      <c r="R184" s="19"/>
      <c r="S184" s="19"/>
      <c r="T184" s="19"/>
      <c r="U184" s="19"/>
      <c r="V184" s="19"/>
    </row>
    <row r="185" spans="1:22">
      <c r="A185" s="18"/>
      <c r="B185" s="19"/>
      <c r="C185" s="19"/>
      <c r="D185" s="19"/>
      <c r="E185" s="19"/>
      <c r="F185" s="19"/>
      <c r="G185" s="19"/>
      <c r="H185" s="19"/>
      <c r="I185" s="19"/>
      <c r="J185" s="19"/>
      <c r="K185" s="19"/>
      <c r="L185" s="19"/>
      <c r="M185" s="161"/>
      <c r="N185" s="161"/>
      <c r="O185" s="19"/>
      <c r="P185" s="161"/>
      <c r="Q185" s="19"/>
      <c r="R185" s="19"/>
      <c r="S185" s="19"/>
      <c r="T185" s="19"/>
      <c r="U185" s="19"/>
      <c r="V185" s="19"/>
    </row>
    <row r="186" spans="1:22">
      <c r="A186" s="18"/>
      <c r="B186" s="19"/>
      <c r="C186" s="19"/>
      <c r="D186" s="19"/>
      <c r="E186" s="19"/>
      <c r="F186" s="19"/>
      <c r="G186" s="19"/>
      <c r="H186" s="19"/>
      <c r="I186" s="19"/>
      <c r="J186" s="19"/>
      <c r="K186" s="19"/>
      <c r="L186" s="19"/>
      <c r="M186" s="161"/>
      <c r="N186" s="161"/>
      <c r="O186" s="19"/>
      <c r="P186" s="161"/>
      <c r="Q186" s="19"/>
      <c r="R186" s="19"/>
      <c r="S186" s="19"/>
      <c r="T186" s="19"/>
      <c r="U186" s="19"/>
      <c r="V186" s="19"/>
    </row>
    <row r="187" spans="1:22">
      <c r="A187" s="18"/>
      <c r="B187" s="19"/>
      <c r="C187" s="19"/>
      <c r="D187" s="19"/>
      <c r="E187" s="19"/>
      <c r="F187" s="19"/>
      <c r="G187" s="19"/>
      <c r="H187" s="19"/>
      <c r="I187" s="19"/>
      <c r="J187" s="19"/>
      <c r="K187" s="19"/>
      <c r="L187" s="19"/>
      <c r="M187" s="161"/>
      <c r="N187" s="161"/>
      <c r="O187" s="19"/>
      <c r="P187" s="161"/>
      <c r="Q187" s="19"/>
      <c r="R187" s="19"/>
      <c r="S187" s="19"/>
      <c r="T187" s="19"/>
      <c r="U187" s="19"/>
      <c r="V187" s="19"/>
    </row>
    <row r="188" spans="1:22">
      <c r="A188" s="18"/>
      <c r="B188" s="19"/>
      <c r="C188" s="19"/>
      <c r="D188" s="19"/>
      <c r="E188" s="19"/>
      <c r="F188" s="19"/>
      <c r="G188" s="19"/>
      <c r="H188" s="19"/>
      <c r="I188" s="19"/>
      <c r="J188" s="19"/>
      <c r="K188" s="19"/>
      <c r="L188" s="19"/>
      <c r="M188" s="161"/>
      <c r="N188" s="161"/>
      <c r="O188" s="19"/>
      <c r="P188" s="161"/>
      <c r="Q188" s="19"/>
      <c r="R188" s="19"/>
      <c r="S188" s="19"/>
      <c r="T188" s="19"/>
      <c r="U188" s="19"/>
      <c r="V188" s="19"/>
    </row>
    <row r="189" spans="1:22">
      <c r="A189" s="18"/>
      <c r="B189" s="19"/>
      <c r="C189" s="19"/>
      <c r="D189" s="19"/>
      <c r="E189" s="19"/>
      <c r="F189" s="19"/>
      <c r="G189" s="19"/>
      <c r="H189" s="19"/>
      <c r="I189" s="19"/>
      <c r="J189" s="19"/>
      <c r="K189" s="19"/>
      <c r="L189" s="19"/>
      <c r="M189" s="161"/>
      <c r="N189" s="161"/>
      <c r="O189" s="19"/>
      <c r="P189" s="161"/>
      <c r="Q189" s="19"/>
      <c r="R189" s="19"/>
      <c r="S189" s="19"/>
      <c r="T189" s="19"/>
      <c r="U189" s="19"/>
      <c r="V189" s="19"/>
    </row>
    <row r="190" spans="1:22">
      <c r="A190" s="18"/>
      <c r="B190" s="19"/>
      <c r="C190" s="19"/>
      <c r="D190" s="19"/>
      <c r="E190" s="19"/>
      <c r="F190" s="19"/>
      <c r="G190" s="19"/>
      <c r="H190" s="19"/>
      <c r="I190" s="19"/>
      <c r="J190" s="19"/>
      <c r="K190" s="19"/>
      <c r="L190" s="19"/>
      <c r="M190" s="161"/>
      <c r="N190" s="161"/>
      <c r="O190" s="19"/>
      <c r="P190" s="161"/>
      <c r="Q190" s="19"/>
      <c r="R190" s="19"/>
      <c r="S190" s="19"/>
      <c r="T190" s="19"/>
      <c r="U190" s="19"/>
      <c r="V190" s="19"/>
    </row>
    <row r="191" spans="1:22">
      <c r="A191" s="18"/>
      <c r="B191" s="19"/>
      <c r="C191" s="19"/>
      <c r="D191" s="19"/>
      <c r="E191" s="19"/>
      <c r="F191" s="19"/>
      <c r="G191" s="19"/>
      <c r="H191" s="19"/>
      <c r="I191" s="19"/>
      <c r="J191" s="19"/>
      <c r="K191" s="19"/>
      <c r="L191" s="19"/>
      <c r="M191" s="161"/>
      <c r="N191" s="161"/>
      <c r="O191" s="19"/>
      <c r="P191" s="161"/>
      <c r="Q191" s="19"/>
      <c r="R191" s="19"/>
      <c r="S191" s="19"/>
      <c r="T191" s="19"/>
      <c r="U191" s="19"/>
      <c r="V191" s="19"/>
    </row>
    <row r="192" spans="1:22" s="18" customFormat="1" ht="12">
      <c r="B192" s="19"/>
      <c r="C192" s="19"/>
      <c r="D192" s="19"/>
      <c r="E192" s="19"/>
      <c r="F192" s="19"/>
      <c r="G192" s="19"/>
      <c r="H192" s="19"/>
      <c r="I192" s="19"/>
      <c r="J192" s="19"/>
      <c r="K192" s="19"/>
      <c r="L192" s="19"/>
      <c r="M192" s="19"/>
      <c r="N192" s="19"/>
      <c r="O192" s="19"/>
      <c r="P192" s="19"/>
      <c r="Q192" s="19"/>
      <c r="R192" s="19"/>
      <c r="S192" s="19"/>
      <c r="T192" s="19"/>
      <c r="U192" s="19"/>
      <c r="V192" s="19"/>
    </row>
    <row r="193" spans="1:22">
      <c r="A193" s="18"/>
      <c r="B193" s="32"/>
      <c r="C193" s="32"/>
      <c r="D193" s="32"/>
      <c r="E193" s="32"/>
      <c r="F193" s="32"/>
      <c r="G193" s="19"/>
      <c r="H193" s="19"/>
      <c r="I193" s="19"/>
      <c r="J193" s="19"/>
      <c r="K193" s="19"/>
      <c r="L193" s="19"/>
      <c r="M193" s="161"/>
      <c r="N193" s="161"/>
      <c r="O193" s="19"/>
      <c r="P193" s="161"/>
      <c r="Q193" s="19"/>
      <c r="R193" s="19"/>
      <c r="S193" s="19"/>
      <c r="T193" s="19"/>
      <c r="U193" s="19"/>
      <c r="V193" s="19"/>
    </row>
    <row r="194" spans="1:22">
      <c r="A194" s="18"/>
      <c r="B194" s="32"/>
      <c r="C194" s="32"/>
      <c r="D194" s="32"/>
      <c r="E194" s="32"/>
      <c r="F194" s="32"/>
      <c r="G194" s="19"/>
      <c r="H194" s="19"/>
      <c r="I194" s="19"/>
      <c r="J194" s="19"/>
      <c r="K194" s="19"/>
      <c r="L194" s="19"/>
      <c r="M194" s="161"/>
      <c r="N194" s="161"/>
      <c r="O194" s="19"/>
      <c r="P194" s="161"/>
      <c r="Q194" s="19"/>
      <c r="R194" s="19"/>
      <c r="S194" s="19"/>
      <c r="T194" s="19"/>
      <c r="U194" s="19"/>
      <c r="V194" s="19"/>
    </row>
    <row r="195" spans="1:22">
      <c r="A195" s="18"/>
      <c r="B195" s="32"/>
      <c r="C195" s="32"/>
      <c r="D195" s="32"/>
      <c r="E195" s="32"/>
      <c r="F195" s="32"/>
      <c r="G195" s="19"/>
      <c r="H195" s="19"/>
      <c r="I195" s="19"/>
      <c r="J195" s="19"/>
      <c r="K195" s="19"/>
      <c r="L195" s="19"/>
      <c r="M195" s="161"/>
      <c r="N195" s="161"/>
      <c r="O195" s="19"/>
      <c r="P195" s="161"/>
      <c r="Q195" s="19"/>
      <c r="R195" s="19"/>
      <c r="S195" s="19"/>
      <c r="T195" s="19"/>
      <c r="U195" s="19"/>
      <c r="V195" s="19"/>
    </row>
    <row r="196" spans="1:22">
      <c r="A196" s="18"/>
      <c r="B196" s="32"/>
      <c r="C196" s="32"/>
      <c r="D196" s="32"/>
      <c r="E196" s="32"/>
      <c r="F196" s="32"/>
      <c r="G196" s="19"/>
      <c r="H196" s="19"/>
      <c r="I196" s="19"/>
      <c r="J196" s="19"/>
      <c r="K196" s="19"/>
      <c r="L196" s="19"/>
      <c r="M196" s="161"/>
      <c r="N196" s="161"/>
      <c r="O196" s="19"/>
      <c r="P196" s="161"/>
      <c r="Q196" s="19"/>
      <c r="R196" s="19"/>
      <c r="S196" s="19"/>
      <c r="T196" s="19"/>
      <c r="U196" s="19"/>
      <c r="V196" s="19"/>
    </row>
    <row r="197" spans="1:22">
      <c r="A197" s="18"/>
      <c r="B197" s="19"/>
      <c r="C197" s="19"/>
      <c r="D197" s="19"/>
      <c r="E197" s="19"/>
      <c r="F197" s="19"/>
      <c r="G197" s="19"/>
      <c r="H197" s="19"/>
      <c r="I197" s="19"/>
      <c r="J197" s="19"/>
      <c r="K197" s="19"/>
      <c r="L197" s="19"/>
      <c r="M197" s="161"/>
      <c r="N197" s="161"/>
      <c r="O197" s="19"/>
      <c r="P197" s="161"/>
      <c r="Q197" s="19"/>
      <c r="R197" s="19"/>
      <c r="S197" s="19"/>
      <c r="T197" s="19"/>
      <c r="U197" s="19"/>
      <c r="V197" s="19"/>
    </row>
    <row r="198" spans="1:22">
      <c r="A198" s="18"/>
      <c r="B198" s="19"/>
      <c r="C198" s="19"/>
      <c r="D198" s="19"/>
      <c r="E198" s="19"/>
      <c r="F198" s="19"/>
      <c r="G198" s="19"/>
      <c r="H198" s="19"/>
      <c r="I198" s="19"/>
      <c r="J198" s="19"/>
      <c r="K198" s="19"/>
      <c r="L198" s="19"/>
      <c r="M198" s="161"/>
      <c r="N198" s="161"/>
      <c r="O198" s="19"/>
      <c r="P198" s="161"/>
      <c r="Q198" s="19"/>
      <c r="R198" s="19"/>
      <c r="S198" s="19"/>
      <c r="T198" s="19"/>
      <c r="U198" s="19"/>
      <c r="V198" s="19"/>
    </row>
    <row r="199" spans="1:22">
      <c r="A199" s="18"/>
      <c r="B199" s="19"/>
      <c r="C199" s="19"/>
      <c r="D199" s="19"/>
      <c r="E199" s="19"/>
      <c r="F199" s="19"/>
      <c r="G199" s="19"/>
      <c r="H199" s="19"/>
      <c r="I199" s="19"/>
      <c r="J199" s="19"/>
      <c r="K199" s="19"/>
      <c r="L199" s="19"/>
      <c r="M199" s="161"/>
      <c r="N199" s="161"/>
      <c r="O199" s="19"/>
      <c r="P199" s="161"/>
      <c r="Q199" s="19"/>
      <c r="R199" s="19"/>
      <c r="S199" s="19"/>
      <c r="T199" s="19"/>
      <c r="U199" s="19"/>
      <c r="V199" s="19"/>
    </row>
    <row r="200" spans="1:22">
      <c r="A200" s="18"/>
      <c r="B200" s="19"/>
      <c r="C200" s="19"/>
      <c r="D200" s="19"/>
      <c r="E200" s="19"/>
      <c r="F200" s="19"/>
      <c r="G200" s="19"/>
      <c r="H200" s="19"/>
      <c r="I200" s="19"/>
      <c r="J200" s="19"/>
      <c r="K200" s="19"/>
      <c r="L200" s="19"/>
      <c r="M200" s="161"/>
      <c r="N200" s="161"/>
      <c r="O200" s="19"/>
      <c r="P200" s="161"/>
      <c r="Q200" s="19"/>
      <c r="R200" s="19"/>
      <c r="S200" s="19"/>
      <c r="T200" s="19"/>
      <c r="U200" s="19"/>
      <c r="V200" s="19"/>
    </row>
    <row r="201" spans="1:22">
      <c r="A201" s="18"/>
      <c r="B201" s="19"/>
      <c r="C201" s="19"/>
      <c r="D201" s="19"/>
      <c r="E201" s="19"/>
      <c r="F201" s="19"/>
      <c r="G201" s="19"/>
      <c r="H201" s="19"/>
      <c r="I201" s="19"/>
      <c r="J201" s="19"/>
      <c r="K201" s="19"/>
      <c r="L201" s="19"/>
      <c r="M201" s="161"/>
      <c r="N201" s="161"/>
      <c r="O201" s="19"/>
      <c r="P201" s="161"/>
      <c r="Q201" s="19"/>
      <c r="R201" s="19"/>
      <c r="S201" s="19"/>
      <c r="T201" s="19"/>
      <c r="U201" s="19"/>
      <c r="V201" s="19"/>
    </row>
    <row r="202" spans="1:22">
      <c r="A202" s="18"/>
      <c r="B202" s="19"/>
      <c r="C202" s="19"/>
      <c r="D202" s="19"/>
      <c r="E202" s="19"/>
      <c r="F202" s="19"/>
      <c r="G202" s="19"/>
      <c r="H202" s="19"/>
      <c r="I202" s="19"/>
      <c r="J202" s="19"/>
      <c r="K202" s="19"/>
      <c r="L202" s="19"/>
      <c r="M202" s="161"/>
      <c r="N202" s="161"/>
      <c r="O202" s="19"/>
      <c r="P202" s="161"/>
      <c r="Q202" s="19"/>
      <c r="R202" s="19"/>
      <c r="S202" s="19"/>
      <c r="T202" s="19"/>
      <c r="U202" s="19"/>
      <c r="V202" s="19"/>
    </row>
    <row r="203" spans="1:22">
      <c r="A203" s="18"/>
      <c r="B203" s="19"/>
      <c r="C203" s="19"/>
      <c r="D203" s="19"/>
      <c r="E203" s="19"/>
      <c r="F203" s="19"/>
      <c r="G203" s="19"/>
      <c r="H203" s="19"/>
      <c r="I203" s="19"/>
      <c r="J203" s="19"/>
      <c r="K203" s="19"/>
      <c r="L203" s="19"/>
      <c r="M203" s="161"/>
      <c r="N203" s="161"/>
      <c r="O203" s="19"/>
      <c r="P203" s="161"/>
      <c r="Q203" s="19"/>
      <c r="R203" s="19"/>
      <c r="S203" s="19"/>
      <c r="T203" s="19"/>
      <c r="U203" s="19"/>
      <c r="V203" s="19"/>
    </row>
    <row r="204" spans="1:22">
      <c r="A204" s="18"/>
      <c r="B204" s="19"/>
      <c r="C204" s="19"/>
      <c r="D204" s="19"/>
      <c r="E204" s="19"/>
      <c r="F204" s="19"/>
      <c r="G204" s="19"/>
      <c r="H204" s="19"/>
      <c r="I204" s="19"/>
      <c r="J204" s="19"/>
      <c r="K204" s="19"/>
      <c r="L204" s="19"/>
      <c r="M204" s="161"/>
      <c r="N204" s="161"/>
      <c r="O204" s="19"/>
      <c r="P204" s="161"/>
      <c r="Q204" s="19"/>
      <c r="R204" s="19"/>
      <c r="S204" s="19"/>
      <c r="T204" s="19"/>
      <c r="U204" s="19"/>
      <c r="V204" s="19"/>
    </row>
    <row r="205" spans="1:22">
      <c r="A205" s="18"/>
      <c r="B205" s="19"/>
      <c r="C205" s="19"/>
      <c r="D205" s="19"/>
      <c r="E205" s="19"/>
      <c r="F205" s="19"/>
      <c r="G205" s="19"/>
      <c r="H205" s="19"/>
      <c r="I205" s="19"/>
      <c r="J205" s="19"/>
      <c r="K205" s="19"/>
      <c r="L205" s="19"/>
      <c r="M205" s="161"/>
      <c r="N205" s="161"/>
      <c r="O205" s="19"/>
      <c r="P205" s="161"/>
      <c r="Q205" s="19"/>
      <c r="R205" s="19"/>
      <c r="S205" s="19"/>
      <c r="T205" s="19"/>
      <c r="U205" s="19"/>
      <c r="V205" s="19"/>
    </row>
    <row r="206" spans="1:22">
      <c r="A206" s="18"/>
      <c r="B206" s="19"/>
      <c r="C206" s="19"/>
      <c r="D206" s="19"/>
      <c r="E206" s="19"/>
      <c r="F206" s="19"/>
      <c r="G206" s="19"/>
      <c r="H206" s="19"/>
      <c r="I206" s="19"/>
      <c r="J206" s="19"/>
      <c r="K206" s="19"/>
      <c r="L206" s="19"/>
      <c r="M206" s="161"/>
      <c r="N206" s="161"/>
      <c r="O206" s="19"/>
      <c r="P206" s="161"/>
      <c r="Q206" s="19"/>
      <c r="R206" s="19"/>
      <c r="S206" s="19"/>
      <c r="T206" s="19"/>
      <c r="U206" s="19"/>
      <c r="V206" s="19"/>
    </row>
    <row r="207" spans="1:22">
      <c r="A207" s="18"/>
      <c r="B207" s="19"/>
      <c r="C207" s="19"/>
      <c r="D207" s="19"/>
      <c r="E207" s="19"/>
      <c r="F207" s="19"/>
      <c r="G207" s="19"/>
      <c r="H207" s="19"/>
      <c r="I207" s="19"/>
      <c r="J207" s="19"/>
      <c r="K207" s="19"/>
      <c r="L207" s="19"/>
      <c r="M207" s="161"/>
      <c r="N207" s="161"/>
      <c r="O207" s="19"/>
      <c r="P207" s="161"/>
      <c r="Q207" s="19"/>
      <c r="R207" s="19"/>
      <c r="S207" s="19"/>
      <c r="T207" s="19"/>
      <c r="U207" s="19"/>
      <c r="V207" s="19"/>
    </row>
    <row r="208" spans="1:22">
      <c r="A208" s="18"/>
      <c r="B208" s="19"/>
      <c r="C208" s="19"/>
      <c r="D208" s="19"/>
      <c r="E208" s="19"/>
      <c r="F208" s="19"/>
      <c r="G208" s="19"/>
      <c r="H208" s="19"/>
      <c r="I208" s="19"/>
      <c r="J208" s="19"/>
      <c r="K208" s="19"/>
      <c r="L208" s="19"/>
      <c r="M208" s="161"/>
      <c r="N208" s="161"/>
      <c r="O208" s="19"/>
      <c r="P208" s="161"/>
      <c r="Q208" s="19"/>
      <c r="R208" s="19"/>
      <c r="S208" s="19"/>
      <c r="T208" s="19"/>
      <c r="U208" s="19"/>
      <c r="V208" s="19"/>
    </row>
    <row r="209" spans="1:22">
      <c r="A209" s="18"/>
      <c r="B209" s="19"/>
      <c r="C209" s="19"/>
      <c r="D209" s="19"/>
      <c r="E209" s="19"/>
      <c r="F209" s="19"/>
      <c r="G209" s="19"/>
      <c r="H209" s="19"/>
      <c r="I209" s="19"/>
      <c r="J209" s="19"/>
      <c r="K209" s="19"/>
      <c r="L209" s="19"/>
      <c r="M209" s="161"/>
      <c r="N209" s="161"/>
      <c r="O209" s="19"/>
      <c r="P209" s="161"/>
      <c r="Q209" s="19"/>
      <c r="R209" s="19"/>
      <c r="S209" s="19"/>
      <c r="T209" s="19"/>
      <c r="U209" s="19"/>
      <c r="V209" s="19"/>
    </row>
    <row r="210" spans="1:22" s="18" customFormat="1" ht="12">
      <c r="B210" s="19"/>
      <c r="C210" s="19"/>
      <c r="D210" s="19"/>
      <c r="E210" s="19"/>
      <c r="F210" s="19"/>
      <c r="G210" s="19"/>
      <c r="H210" s="19"/>
      <c r="I210" s="19"/>
      <c r="J210" s="19"/>
      <c r="K210" s="19"/>
      <c r="L210" s="19"/>
      <c r="M210" s="19"/>
      <c r="N210" s="19"/>
      <c r="O210" s="19"/>
      <c r="P210" s="19"/>
      <c r="Q210" s="19"/>
      <c r="R210" s="19"/>
      <c r="S210" s="19"/>
      <c r="T210" s="19"/>
      <c r="U210" s="19"/>
      <c r="V210" s="19"/>
    </row>
    <row r="211" spans="1:22">
      <c r="A211" s="18"/>
      <c r="B211" s="32"/>
      <c r="C211" s="32"/>
      <c r="D211" s="32"/>
      <c r="E211" s="32"/>
      <c r="F211" s="32"/>
      <c r="G211" s="19"/>
      <c r="H211" s="19"/>
      <c r="I211" s="19"/>
      <c r="J211" s="19"/>
      <c r="K211" s="19"/>
      <c r="L211" s="19"/>
      <c r="M211" s="161"/>
      <c r="N211" s="161"/>
      <c r="O211" s="19"/>
      <c r="P211" s="161"/>
      <c r="Q211" s="19"/>
      <c r="R211" s="19"/>
      <c r="S211" s="19"/>
      <c r="T211" s="19"/>
      <c r="U211" s="19"/>
      <c r="V211" s="19"/>
    </row>
    <row r="212" spans="1:22">
      <c r="A212" s="18"/>
      <c r="B212" s="19"/>
      <c r="C212" s="19"/>
      <c r="D212" s="19"/>
      <c r="E212" s="19"/>
      <c r="F212" s="19"/>
      <c r="G212" s="19"/>
      <c r="H212" s="19"/>
      <c r="I212" s="19"/>
      <c r="J212" s="19"/>
      <c r="K212" s="19"/>
      <c r="L212" s="19"/>
      <c r="M212" s="161"/>
      <c r="N212" s="161"/>
      <c r="O212" s="19"/>
      <c r="P212" s="161"/>
      <c r="Q212" s="19"/>
      <c r="R212" s="19"/>
      <c r="S212" s="19"/>
      <c r="T212" s="19"/>
      <c r="U212" s="19"/>
      <c r="V212" s="19"/>
    </row>
    <row r="213" spans="1:22">
      <c r="A213" s="18"/>
      <c r="B213" s="19"/>
      <c r="C213" s="19"/>
      <c r="D213" s="19"/>
      <c r="E213" s="19"/>
      <c r="F213" s="19"/>
      <c r="G213" s="19"/>
      <c r="H213" s="19"/>
      <c r="I213" s="19"/>
      <c r="J213" s="19"/>
      <c r="K213" s="19"/>
      <c r="L213" s="19"/>
      <c r="M213" s="161"/>
      <c r="N213" s="161"/>
      <c r="O213" s="19"/>
      <c r="P213" s="161"/>
      <c r="Q213" s="19"/>
      <c r="R213" s="19"/>
      <c r="S213" s="19"/>
      <c r="T213" s="19"/>
      <c r="U213" s="19"/>
      <c r="V213" s="19"/>
    </row>
    <row r="214" spans="1:22">
      <c r="A214" s="18"/>
      <c r="B214" s="19"/>
      <c r="C214" s="19"/>
      <c r="D214" s="19"/>
      <c r="E214" s="19"/>
      <c r="F214" s="19"/>
      <c r="G214" s="19"/>
      <c r="H214" s="19"/>
      <c r="I214" s="19"/>
      <c r="J214" s="19"/>
      <c r="K214" s="19"/>
      <c r="L214" s="19"/>
      <c r="M214" s="161"/>
      <c r="N214" s="161"/>
      <c r="O214" s="19"/>
      <c r="P214" s="161"/>
      <c r="Q214" s="19"/>
      <c r="R214" s="19"/>
      <c r="S214" s="19"/>
      <c r="T214" s="19"/>
      <c r="U214" s="19"/>
      <c r="V214" s="19"/>
    </row>
    <row r="215" spans="1:22">
      <c r="A215" s="18"/>
      <c r="B215" s="19"/>
      <c r="C215" s="19"/>
      <c r="D215" s="19"/>
      <c r="E215" s="19"/>
      <c r="F215" s="19"/>
      <c r="G215" s="19"/>
      <c r="H215" s="19"/>
      <c r="I215" s="19"/>
      <c r="J215" s="19"/>
      <c r="K215" s="19"/>
      <c r="L215" s="19"/>
      <c r="M215" s="161"/>
      <c r="N215" s="161"/>
      <c r="O215" s="19"/>
      <c r="P215" s="161"/>
      <c r="Q215" s="19"/>
      <c r="R215" s="19"/>
      <c r="S215" s="19"/>
      <c r="T215" s="19"/>
      <c r="U215" s="19"/>
      <c r="V215" s="19"/>
    </row>
    <row r="216" spans="1:22">
      <c r="A216" s="18"/>
      <c r="B216" s="19"/>
      <c r="C216" s="19"/>
      <c r="D216" s="19"/>
      <c r="E216" s="19"/>
      <c r="F216" s="19"/>
      <c r="G216" s="19"/>
      <c r="H216" s="19"/>
      <c r="I216" s="19"/>
      <c r="J216" s="19"/>
      <c r="K216" s="19"/>
      <c r="L216" s="19"/>
      <c r="M216" s="161"/>
      <c r="N216" s="161"/>
      <c r="O216" s="19"/>
      <c r="P216" s="161"/>
      <c r="Q216" s="19"/>
      <c r="R216" s="19"/>
      <c r="S216" s="19"/>
      <c r="T216" s="19"/>
      <c r="U216" s="19"/>
      <c r="V216" s="19"/>
    </row>
    <row r="217" spans="1:22">
      <c r="A217" s="18"/>
      <c r="B217" s="19"/>
      <c r="C217" s="19"/>
      <c r="D217" s="19"/>
      <c r="E217" s="19"/>
      <c r="F217" s="19"/>
      <c r="G217" s="19"/>
      <c r="H217" s="19"/>
      <c r="I217" s="19"/>
      <c r="J217" s="19"/>
      <c r="K217" s="19"/>
      <c r="L217" s="19"/>
      <c r="M217" s="161"/>
      <c r="N217" s="161"/>
      <c r="O217" s="19"/>
      <c r="P217" s="161"/>
      <c r="Q217" s="19"/>
      <c r="R217" s="19"/>
      <c r="S217" s="19"/>
      <c r="T217" s="19"/>
      <c r="U217" s="19"/>
      <c r="V217" s="19"/>
    </row>
    <row r="218" spans="1:22">
      <c r="A218" s="18"/>
      <c r="B218" s="19"/>
      <c r="C218" s="19"/>
      <c r="D218" s="19"/>
      <c r="E218" s="19"/>
      <c r="F218" s="19"/>
      <c r="G218" s="19"/>
      <c r="H218" s="19"/>
      <c r="I218" s="19"/>
      <c r="J218" s="19"/>
      <c r="K218" s="19"/>
      <c r="L218" s="19"/>
      <c r="M218" s="161"/>
      <c r="N218" s="161"/>
      <c r="O218" s="19"/>
      <c r="P218" s="161"/>
      <c r="Q218" s="19"/>
      <c r="R218" s="19"/>
      <c r="S218" s="19"/>
      <c r="T218" s="19"/>
      <c r="U218" s="19"/>
      <c r="V218" s="19"/>
    </row>
    <row r="219" spans="1:22">
      <c r="A219" s="18"/>
      <c r="B219" s="19"/>
      <c r="C219" s="19"/>
      <c r="D219" s="19"/>
      <c r="E219" s="19"/>
      <c r="F219" s="19"/>
      <c r="G219" s="19"/>
      <c r="H219" s="19"/>
      <c r="I219" s="19"/>
      <c r="J219" s="19"/>
      <c r="K219" s="19"/>
      <c r="L219" s="19"/>
      <c r="M219" s="161"/>
      <c r="N219" s="161"/>
      <c r="O219" s="19"/>
      <c r="P219" s="161"/>
      <c r="Q219" s="19"/>
      <c r="R219" s="19"/>
      <c r="S219" s="19"/>
      <c r="T219" s="19"/>
      <c r="U219" s="19"/>
      <c r="V219" s="19"/>
    </row>
    <row r="220" spans="1:22">
      <c r="A220" s="18"/>
      <c r="B220" s="19"/>
      <c r="C220" s="19"/>
      <c r="D220" s="19"/>
      <c r="E220" s="19"/>
      <c r="F220" s="19"/>
      <c r="G220" s="19"/>
      <c r="H220" s="19"/>
      <c r="I220" s="19"/>
      <c r="J220" s="19"/>
      <c r="K220" s="19"/>
      <c r="L220" s="19"/>
      <c r="M220" s="161"/>
      <c r="N220" s="161"/>
      <c r="O220" s="19"/>
      <c r="P220" s="161"/>
      <c r="Q220" s="19"/>
      <c r="R220" s="19"/>
      <c r="S220" s="19"/>
      <c r="T220" s="19"/>
      <c r="U220" s="19"/>
      <c r="V220" s="19"/>
    </row>
    <row r="221" spans="1:22">
      <c r="A221" s="18"/>
      <c r="B221" s="19"/>
      <c r="C221" s="19"/>
      <c r="D221" s="19"/>
      <c r="E221" s="19"/>
      <c r="F221" s="19"/>
      <c r="G221" s="19"/>
      <c r="H221" s="19"/>
      <c r="I221" s="19"/>
      <c r="J221" s="19"/>
      <c r="K221" s="19"/>
      <c r="L221" s="19"/>
      <c r="M221" s="161"/>
      <c r="N221" s="161"/>
      <c r="O221" s="19"/>
      <c r="P221" s="161"/>
      <c r="Q221" s="19"/>
      <c r="R221" s="19"/>
      <c r="S221" s="19"/>
      <c r="T221" s="19"/>
      <c r="U221" s="19"/>
      <c r="V221" s="19"/>
    </row>
    <row r="222" spans="1:22">
      <c r="A222" s="18"/>
      <c r="B222" s="19"/>
      <c r="C222" s="19"/>
      <c r="D222" s="19"/>
      <c r="E222" s="19"/>
      <c r="F222" s="19"/>
      <c r="G222" s="19"/>
      <c r="H222" s="19"/>
      <c r="I222" s="19"/>
      <c r="J222" s="19"/>
      <c r="K222" s="19"/>
      <c r="L222" s="19"/>
      <c r="M222" s="161"/>
      <c r="N222" s="161"/>
      <c r="O222" s="19"/>
      <c r="P222" s="161"/>
      <c r="Q222" s="19"/>
      <c r="R222" s="19"/>
      <c r="S222" s="19"/>
      <c r="T222" s="19"/>
      <c r="U222" s="19"/>
      <c r="V222" s="19"/>
    </row>
    <row r="223" spans="1:22">
      <c r="A223" s="18"/>
      <c r="B223" s="19"/>
      <c r="C223" s="19"/>
      <c r="D223" s="19"/>
      <c r="E223" s="19"/>
      <c r="F223" s="19"/>
      <c r="G223" s="19"/>
      <c r="H223" s="19"/>
      <c r="I223" s="19"/>
      <c r="J223" s="19"/>
      <c r="K223" s="19"/>
      <c r="L223" s="19"/>
      <c r="M223" s="161"/>
      <c r="N223" s="161"/>
      <c r="O223" s="19"/>
      <c r="P223" s="161"/>
      <c r="Q223" s="19"/>
      <c r="R223" s="19"/>
      <c r="S223" s="19"/>
      <c r="T223" s="19"/>
      <c r="U223" s="19"/>
      <c r="V223" s="19"/>
    </row>
    <row r="224" spans="1:22">
      <c r="A224" s="18"/>
      <c r="B224" s="19"/>
      <c r="C224" s="19"/>
      <c r="D224" s="19"/>
      <c r="E224" s="19"/>
      <c r="F224" s="19"/>
      <c r="G224" s="19"/>
      <c r="H224" s="19"/>
      <c r="I224" s="19"/>
      <c r="J224" s="19"/>
      <c r="K224" s="19"/>
      <c r="L224" s="19"/>
      <c r="M224" s="161"/>
      <c r="N224" s="161"/>
      <c r="O224" s="19"/>
      <c r="P224" s="161"/>
      <c r="Q224" s="19"/>
      <c r="R224" s="19"/>
      <c r="S224" s="19"/>
      <c r="T224" s="19"/>
      <c r="U224" s="19"/>
      <c r="V224" s="19"/>
    </row>
    <row r="225" spans="1:22">
      <c r="A225" s="18"/>
      <c r="B225" s="19"/>
      <c r="C225" s="19"/>
      <c r="D225" s="19"/>
      <c r="E225" s="19"/>
      <c r="F225" s="19"/>
      <c r="G225" s="19"/>
      <c r="H225" s="19"/>
      <c r="I225" s="19"/>
      <c r="J225" s="19"/>
      <c r="K225" s="19"/>
      <c r="L225" s="19"/>
      <c r="M225" s="161"/>
      <c r="N225" s="161"/>
      <c r="O225" s="19"/>
      <c r="P225" s="161"/>
      <c r="Q225" s="19"/>
      <c r="R225" s="19"/>
      <c r="S225" s="19"/>
      <c r="T225" s="19"/>
      <c r="U225" s="19"/>
      <c r="V225" s="19"/>
    </row>
    <row r="226" spans="1:22" s="18" customFormat="1" ht="12">
      <c r="B226" s="19"/>
      <c r="C226" s="19"/>
      <c r="D226" s="19"/>
      <c r="E226" s="19"/>
      <c r="F226" s="19"/>
      <c r="G226" s="19"/>
      <c r="H226" s="19"/>
      <c r="I226" s="19"/>
      <c r="J226" s="19"/>
      <c r="K226" s="19"/>
      <c r="L226" s="19"/>
      <c r="M226" s="19"/>
      <c r="N226" s="19"/>
      <c r="O226" s="19"/>
      <c r="P226" s="19"/>
      <c r="Q226" s="19"/>
      <c r="R226" s="19"/>
      <c r="S226" s="19"/>
      <c r="T226" s="19"/>
      <c r="U226" s="19"/>
      <c r="V226" s="19"/>
    </row>
    <row r="227" spans="1:22">
      <c r="A227" s="18"/>
      <c r="B227" s="32"/>
      <c r="C227" s="32"/>
      <c r="D227" s="32"/>
      <c r="E227" s="32"/>
      <c r="F227" s="32"/>
      <c r="G227" s="19"/>
      <c r="H227" s="19"/>
      <c r="I227" s="19"/>
      <c r="J227" s="19"/>
      <c r="K227" s="19"/>
      <c r="L227" s="19"/>
      <c r="M227" s="161"/>
      <c r="N227" s="161"/>
      <c r="O227" s="19"/>
      <c r="P227" s="161"/>
      <c r="Q227" s="19"/>
      <c r="R227" s="19"/>
      <c r="S227" s="19"/>
      <c r="T227" s="19"/>
      <c r="U227" s="19"/>
      <c r="V227" s="19"/>
    </row>
    <row r="228" spans="1:22">
      <c r="A228" s="18"/>
      <c r="B228" s="19"/>
      <c r="C228" s="19"/>
      <c r="D228" s="19"/>
      <c r="E228" s="19"/>
      <c r="F228" s="19"/>
      <c r="G228" s="19"/>
      <c r="H228" s="19"/>
      <c r="I228" s="19"/>
      <c r="J228" s="19"/>
      <c r="K228" s="153"/>
      <c r="L228" s="160"/>
      <c r="M228" s="161"/>
      <c r="N228" s="161"/>
      <c r="O228" s="19"/>
      <c r="P228" s="161"/>
      <c r="Q228" s="19"/>
      <c r="R228" s="19"/>
      <c r="S228" s="19"/>
      <c r="T228" s="19"/>
      <c r="U228" s="19"/>
      <c r="V228" s="19"/>
    </row>
    <row r="229" spans="1:22">
      <c r="A229" s="18"/>
      <c r="B229" s="19"/>
      <c r="C229" s="19"/>
      <c r="D229" s="19"/>
      <c r="E229" s="19"/>
      <c r="F229" s="19"/>
      <c r="G229" s="19"/>
      <c r="H229" s="19"/>
      <c r="I229" s="19"/>
      <c r="J229" s="19"/>
      <c r="K229" s="153"/>
      <c r="L229" s="160"/>
      <c r="M229" s="161"/>
      <c r="N229" s="161"/>
      <c r="O229" s="19"/>
      <c r="P229" s="161"/>
      <c r="Q229" s="19"/>
      <c r="R229" s="19"/>
      <c r="S229" s="19"/>
      <c r="T229" s="19"/>
      <c r="U229" s="19"/>
      <c r="V229" s="19"/>
    </row>
    <row r="230" spans="1:22">
      <c r="A230" s="18"/>
      <c r="B230" s="32"/>
      <c r="C230" s="32"/>
      <c r="D230" s="32"/>
      <c r="E230" s="32"/>
      <c r="F230" s="32"/>
      <c r="G230" s="19"/>
      <c r="H230" s="19"/>
      <c r="I230" s="19"/>
      <c r="J230" s="19"/>
      <c r="K230" s="165"/>
      <c r="L230" s="154"/>
      <c r="M230" s="161"/>
      <c r="N230" s="161"/>
      <c r="O230" s="19"/>
      <c r="P230" s="161"/>
      <c r="Q230" s="19"/>
      <c r="R230" s="19"/>
      <c r="S230" s="19"/>
      <c r="T230" s="19"/>
      <c r="U230" s="19"/>
      <c r="V230" s="19"/>
    </row>
    <row r="231" spans="1:22">
      <c r="A231" s="18"/>
      <c r="B231" s="19"/>
      <c r="C231" s="19"/>
      <c r="D231" s="19"/>
      <c r="E231" s="19"/>
      <c r="F231" s="19"/>
      <c r="G231" s="19"/>
      <c r="H231" s="19"/>
      <c r="I231" s="19"/>
      <c r="J231" s="19"/>
      <c r="K231" s="160"/>
      <c r="L231" s="160"/>
      <c r="M231" s="161"/>
      <c r="N231" s="161"/>
      <c r="O231" s="19"/>
      <c r="P231" s="161"/>
      <c r="Q231" s="19"/>
      <c r="R231" s="19"/>
      <c r="S231" s="19"/>
      <c r="T231" s="19"/>
      <c r="U231" s="19"/>
      <c r="V231" s="19"/>
    </row>
    <row r="232" spans="1:22">
      <c r="A232" s="18"/>
      <c r="B232" s="19"/>
      <c r="C232" s="19"/>
      <c r="D232" s="19"/>
      <c r="E232" s="19"/>
      <c r="F232" s="19"/>
      <c r="G232" s="19"/>
      <c r="H232" s="19"/>
      <c r="I232" s="19"/>
      <c r="J232" s="19"/>
      <c r="K232" s="160"/>
      <c r="L232" s="160"/>
      <c r="M232" s="161"/>
      <c r="N232" s="161"/>
      <c r="O232" s="19"/>
      <c r="P232" s="161"/>
      <c r="Q232" s="19"/>
      <c r="R232" s="19"/>
      <c r="S232" s="19"/>
      <c r="T232" s="19"/>
      <c r="U232" s="19"/>
      <c r="V232" s="19"/>
    </row>
    <row r="233" spans="1:22">
      <c r="A233" s="18"/>
      <c r="B233" s="19"/>
      <c r="C233" s="19"/>
      <c r="D233" s="19"/>
      <c r="E233" s="19"/>
      <c r="F233" s="19"/>
      <c r="G233" s="19"/>
      <c r="H233" s="19"/>
      <c r="I233" s="19"/>
      <c r="J233" s="19"/>
      <c r="K233" s="160"/>
      <c r="L233" s="160"/>
      <c r="M233" s="161"/>
      <c r="N233" s="161"/>
      <c r="O233" s="19"/>
      <c r="P233" s="161"/>
      <c r="Q233" s="19"/>
      <c r="R233" s="19"/>
      <c r="S233" s="19"/>
      <c r="T233" s="19"/>
      <c r="U233" s="19"/>
      <c r="V233" s="19"/>
    </row>
    <row r="234" spans="1:22">
      <c r="A234" s="18"/>
      <c r="B234" s="19"/>
      <c r="C234" s="19"/>
      <c r="D234" s="19"/>
      <c r="E234" s="19"/>
      <c r="F234" s="19"/>
      <c r="G234" s="19"/>
      <c r="H234" s="19"/>
      <c r="I234" s="19"/>
      <c r="J234" s="19"/>
      <c r="K234" s="19"/>
      <c r="L234" s="19"/>
      <c r="M234" s="161"/>
      <c r="N234" s="161"/>
      <c r="O234" s="19"/>
      <c r="P234" s="161"/>
      <c r="Q234" s="19"/>
      <c r="R234" s="19"/>
      <c r="S234" s="19"/>
      <c r="T234" s="19"/>
      <c r="U234" s="19"/>
      <c r="V234" s="19"/>
    </row>
    <row r="235" spans="1:22">
      <c r="A235" s="18"/>
      <c r="B235" s="19"/>
      <c r="C235" s="19"/>
      <c r="D235" s="19"/>
      <c r="E235" s="19"/>
      <c r="F235" s="19"/>
      <c r="G235" s="19"/>
      <c r="H235" s="19"/>
      <c r="I235" s="19"/>
      <c r="J235" s="19"/>
      <c r="K235" s="19"/>
      <c r="L235" s="19"/>
      <c r="M235" s="161"/>
      <c r="N235" s="161"/>
      <c r="O235" s="19"/>
      <c r="P235" s="161"/>
      <c r="Q235" s="19"/>
      <c r="R235" s="19"/>
      <c r="S235" s="19"/>
      <c r="T235" s="19"/>
      <c r="U235" s="19"/>
      <c r="V235" s="19"/>
    </row>
    <row r="236" spans="1:22">
      <c r="A236" s="18"/>
      <c r="B236" s="19"/>
      <c r="C236" s="19"/>
      <c r="D236" s="19"/>
      <c r="E236" s="19"/>
      <c r="F236" s="19"/>
      <c r="G236" s="19"/>
      <c r="H236" s="19"/>
      <c r="I236" s="19"/>
      <c r="J236" s="19"/>
      <c r="K236" s="19"/>
      <c r="L236" s="19"/>
      <c r="M236" s="161"/>
      <c r="N236" s="161"/>
      <c r="O236" s="19"/>
      <c r="P236" s="161"/>
      <c r="Q236" s="19"/>
      <c r="R236" s="19"/>
      <c r="S236" s="19"/>
      <c r="T236" s="19"/>
      <c r="U236" s="19"/>
      <c r="V236" s="19"/>
    </row>
    <row r="237" spans="1:22">
      <c r="A237" s="18"/>
      <c r="B237" s="19"/>
      <c r="C237" s="19"/>
      <c r="D237" s="19"/>
      <c r="E237" s="19"/>
      <c r="F237" s="19"/>
      <c r="G237" s="19"/>
      <c r="H237" s="19"/>
      <c r="I237" s="19"/>
      <c r="J237" s="19"/>
      <c r="K237" s="19"/>
      <c r="L237" s="19"/>
      <c r="M237" s="161"/>
      <c r="N237" s="161"/>
      <c r="O237" s="19"/>
      <c r="P237" s="161"/>
      <c r="Q237" s="19"/>
      <c r="R237" s="19"/>
      <c r="S237" s="19"/>
      <c r="T237" s="19"/>
      <c r="U237" s="19"/>
      <c r="V237" s="19"/>
    </row>
    <row r="238" spans="1:22">
      <c r="A238" s="18"/>
      <c r="B238" s="19"/>
      <c r="C238" s="19"/>
      <c r="D238" s="19"/>
      <c r="E238" s="19"/>
      <c r="F238" s="19"/>
      <c r="G238" s="19"/>
      <c r="H238" s="19"/>
      <c r="I238" s="19"/>
      <c r="J238" s="19"/>
      <c r="K238" s="19"/>
      <c r="L238" s="19"/>
      <c r="M238" s="161"/>
      <c r="N238" s="161"/>
      <c r="O238" s="19"/>
      <c r="P238" s="161"/>
      <c r="Q238" s="19"/>
      <c r="R238" s="19"/>
      <c r="S238" s="19"/>
      <c r="T238" s="19"/>
      <c r="U238" s="19"/>
      <c r="V238" s="19"/>
    </row>
    <row r="239" spans="1:22">
      <c r="A239" s="18"/>
      <c r="B239" s="19"/>
      <c r="C239" s="19"/>
      <c r="D239" s="19"/>
      <c r="E239" s="19"/>
      <c r="F239" s="19"/>
      <c r="G239" s="19"/>
      <c r="H239" s="19"/>
      <c r="I239" s="19"/>
      <c r="J239" s="19"/>
      <c r="K239" s="19"/>
      <c r="L239" s="19"/>
      <c r="M239" s="161"/>
      <c r="N239" s="161"/>
      <c r="O239" s="19"/>
      <c r="P239" s="161"/>
      <c r="Q239" s="19"/>
      <c r="R239" s="19"/>
      <c r="S239" s="19"/>
      <c r="T239" s="19"/>
      <c r="U239" s="19"/>
      <c r="V239" s="19"/>
    </row>
    <row r="240" spans="1:22">
      <c r="A240" s="18"/>
      <c r="B240" s="19"/>
      <c r="C240" s="19"/>
      <c r="D240" s="19"/>
      <c r="E240" s="19"/>
      <c r="F240" s="19"/>
      <c r="G240" s="19"/>
      <c r="H240" s="19"/>
      <c r="I240" s="19"/>
      <c r="J240" s="19"/>
      <c r="K240" s="19"/>
      <c r="L240" s="19"/>
      <c r="M240" s="161"/>
      <c r="N240" s="161"/>
      <c r="O240" s="19"/>
      <c r="P240" s="161"/>
      <c r="Q240" s="19"/>
      <c r="R240" s="19"/>
      <c r="S240" s="19"/>
      <c r="T240" s="19"/>
      <c r="U240" s="19"/>
      <c r="V240" s="19"/>
    </row>
    <row r="241" spans="1:22">
      <c r="A241" s="18"/>
      <c r="B241" s="19"/>
      <c r="C241" s="19"/>
      <c r="D241" s="19"/>
      <c r="E241" s="19"/>
      <c r="F241" s="19"/>
      <c r="G241" s="19"/>
      <c r="H241" s="19"/>
      <c r="I241" s="19"/>
      <c r="J241" s="19"/>
      <c r="K241" s="19"/>
      <c r="L241" s="19"/>
      <c r="M241" s="161"/>
      <c r="N241" s="161"/>
      <c r="O241" s="19"/>
      <c r="P241" s="161"/>
      <c r="Q241" s="19"/>
      <c r="R241" s="19"/>
      <c r="S241" s="19"/>
      <c r="T241" s="19"/>
      <c r="U241" s="19"/>
      <c r="V241" s="19"/>
    </row>
    <row r="242" spans="1:22">
      <c r="A242" s="18"/>
      <c r="B242" s="19"/>
      <c r="C242" s="19"/>
      <c r="D242" s="19"/>
      <c r="E242" s="19"/>
      <c r="F242" s="19"/>
      <c r="G242" s="19"/>
      <c r="H242" s="19"/>
      <c r="I242" s="19"/>
      <c r="J242" s="19"/>
      <c r="K242" s="19"/>
      <c r="L242" s="19"/>
      <c r="M242" s="161"/>
      <c r="N242" s="161"/>
      <c r="O242" s="19"/>
      <c r="P242" s="161"/>
      <c r="Q242" s="19"/>
      <c r="R242" s="19"/>
      <c r="S242" s="19"/>
      <c r="T242" s="19"/>
      <c r="U242" s="19"/>
      <c r="V242" s="19"/>
    </row>
    <row r="243" spans="1:22">
      <c r="A243" s="18"/>
      <c r="B243" s="19"/>
      <c r="C243" s="19"/>
      <c r="D243" s="19"/>
      <c r="E243" s="19"/>
      <c r="F243" s="19"/>
      <c r="G243" s="19"/>
      <c r="H243" s="19"/>
      <c r="I243" s="19"/>
      <c r="J243" s="19"/>
      <c r="K243" s="19"/>
      <c r="L243" s="19"/>
      <c r="M243" s="161"/>
      <c r="N243" s="161"/>
      <c r="O243" s="19"/>
      <c r="P243" s="161"/>
      <c r="Q243" s="19"/>
      <c r="R243" s="19"/>
      <c r="S243" s="19"/>
      <c r="T243" s="19"/>
      <c r="U243" s="19"/>
      <c r="V243" s="19"/>
    </row>
    <row r="244" spans="1:22">
      <c r="A244" s="18"/>
      <c r="B244" s="19"/>
      <c r="C244" s="19"/>
      <c r="D244" s="19"/>
      <c r="E244" s="19"/>
      <c r="F244" s="19"/>
      <c r="G244" s="19"/>
      <c r="H244" s="19"/>
      <c r="I244" s="19"/>
      <c r="J244" s="19"/>
      <c r="K244" s="19"/>
      <c r="L244" s="19"/>
      <c r="M244" s="161"/>
      <c r="N244" s="161"/>
      <c r="O244" s="19"/>
      <c r="P244" s="161"/>
      <c r="Q244" s="19"/>
      <c r="R244" s="19"/>
      <c r="S244" s="19"/>
      <c r="T244" s="19"/>
      <c r="U244" s="19"/>
      <c r="V244" s="19"/>
    </row>
    <row r="245" spans="1:22">
      <c r="A245" s="18"/>
      <c r="B245" s="19"/>
      <c r="C245" s="19"/>
      <c r="D245" s="19"/>
      <c r="E245" s="19"/>
      <c r="F245" s="19"/>
      <c r="G245" s="19"/>
      <c r="H245" s="19"/>
      <c r="I245" s="19"/>
      <c r="J245" s="19"/>
      <c r="K245" s="19"/>
      <c r="L245" s="19"/>
      <c r="M245" s="161"/>
      <c r="N245" s="161"/>
      <c r="O245" s="19"/>
      <c r="P245" s="161"/>
      <c r="Q245" s="19"/>
      <c r="R245" s="19"/>
      <c r="S245" s="19"/>
      <c r="T245" s="19"/>
      <c r="U245" s="19"/>
      <c r="V245" s="19"/>
    </row>
    <row r="246" spans="1:22" s="18" customFormat="1" ht="12">
      <c r="B246" s="19"/>
      <c r="C246" s="19"/>
      <c r="D246" s="19"/>
      <c r="E246" s="19"/>
      <c r="F246" s="19"/>
      <c r="G246" s="19"/>
      <c r="H246" s="19"/>
      <c r="I246" s="19"/>
      <c r="J246" s="19"/>
      <c r="K246" s="19"/>
      <c r="L246" s="19"/>
      <c r="M246" s="19"/>
      <c r="N246" s="19"/>
      <c r="O246" s="19"/>
      <c r="P246" s="19"/>
      <c r="Q246" s="19"/>
      <c r="R246" s="19"/>
      <c r="S246" s="19"/>
      <c r="T246" s="19"/>
      <c r="U246" s="19"/>
      <c r="V246" s="19"/>
    </row>
    <row r="247" spans="1:22">
      <c r="A247" s="18"/>
      <c r="B247" s="32"/>
      <c r="C247" s="32"/>
      <c r="D247" s="32"/>
      <c r="E247" s="32"/>
      <c r="F247" s="32"/>
      <c r="G247" s="19"/>
      <c r="H247" s="19"/>
      <c r="I247" s="19"/>
      <c r="J247" s="19"/>
      <c r="K247" s="153"/>
      <c r="L247" s="153"/>
      <c r="M247" s="161"/>
      <c r="N247" s="161"/>
      <c r="O247" s="19"/>
      <c r="P247" s="161"/>
      <c r="Q247" s="19"/>
      <c r="R247" s="19"/>
      <c r="S247" s="19"/>
      <c r="T247" s="19"/>
      <c r="U247" s="19"/>
      <c r="V247" s="19"/>
    </row>
    <row r="248" spans="1:22">
      <c r="A248" s="18"/>
      <c r="B248" s="32"/>
      <c r="C248" s="32"/>
      <c r="D248" s="32"/>
      <c r="E248" s="32"/>
      <c r="F248" s="32"/>
      <c r="G248" s="19"/>
      <c r="H248" s="19"/>
      <c r="I248" s="19"/>
      <c r="J248" s="19"/>
      <c r="K248" s="38"/>
      <c r="L248" s="38"/>
      <c r="M248" s="161"/>
      <c r="N248" s="161"/>
      <c r="O248" s="19"/>
      <c r="P248" s="161"/>
      <c r="Q248" s="19"/>
      <c r="R248" s="19"/>
      <c r="S248" s="19"/>
      <c r="T248" s="19"/>
      <c r="U248" s="19"/>
      <c r="V248" s="19"/>
    </row>
    <row r="249" spans="1:22">
      <c r="A249" s="18"/>
      <c r="B249" s="32"/>
      <c r="C249" s="32"/>
      <c r="D249" s="32"/>
      <c r="E249" s="32"/>
      <c r="F249" s="32"/>
      <c r="G249" s="19"/>
      <c r="H249" s="19"/>
      <c r="I249" s="19"/>
      <c r="J249" s="19"/>
      <c r="K249" s="19"/>
      <c r="L249" s="19"/>
      <c r="M249" s="161"/>
      <c r="N249" s="161"/>
      <c r="O249" s="19"/>
      <c r="P249" s="161"/>
      <c r="Q249" s="19"/>
      <c r="R249" s="19"/>
      <c r="S249" s="19"/>
      <c r="T249" s="19"/>
      <c r="U249" s="19"/>
      <c r="V249" s="19"/>
    </row>
    <row r="250" spans="1:22">
      <c r="A250" s="18"/>
      <c r="B250" s="32"/>
      <c r="C250" s="32"/>
      <c r="D250" s="32"/>
      <c r="E250" s="32"/>
      <c r="F250" s="32"/>
      <c r="G250" s="19"/>
      <c r="H250" s="19"/>
      <c r="I250" s="19"/>
      <c r="J250" s="19"/>
      <c r="K250" s="19"/>
      <c r="L250" s="19"/>
      <c r="M250" s="161"/>
      <c r="N250" s="161"/>
      <c r="O250" s="19"/>
      <c r="P250" s="161"/>
      <c r="Q250" s="19"/>
      <c r="R250" s="19"/>
      <c r="S250" s="19"/>
      <c r="T250" s="19"/>
      <c r="U250" s="19"/>
      <c r="V250" s="19"/>
    </row>
    <row r="251" spans="1:22">
      <c r="A251" s="18"/>
      <c r="B251" s="19"/>
      <c r="C251" s="19"/>
      <c r="D251" s="19"/>
      <c r="E251" s="19"/>
      <c r="F251" s="19"/>
      <c r="G251" s="19"/>
      <c r="H251" s="19"/>
      <c r="I251" s="19"/>
      <c r="J251" s="19"/>
      <c r="K251" s="19"/>
      <c r="L251" s="19"/>
      <c r="M251" s="161"/>
      <c r="N251" s="161"/>
      <c r="O251" s="19"/>
      <c r="P251" s="161"/>
      <c r="Q251" s="19"/>
      <c r="R251" s="19"/>
      <c r="S251" s="19"/>
      <c r="T251" s="19"/>
      <c r="U251" s="19"/>
      <c r="V251" s="19"/>
    </row>
    <row r="252" spans="1:22">
      <c r="A252" s="18"/>
      <c r="B252" s="19"/>
      <c r="C252" s="19"/>
      <c r="D252" s="19"/>
      <c r="E252" s="19"/>
      <c r="F252" s="19"/>
      <c r="G252" s="19"/>
      <c r="H252" s="19"/>
      <c r="I252" s="19"/>
      <c r="J252" s="19"/>
      <c r="K252" s="19"/>
      <c r="L252" s="19"/>
      <c r="M252" s="161"/>
      <c r="N252" s="161"/>
      <c r="O252" s="19"/>
      <c r="P252" s="161"/>
      <c r="Q252" s="19"/>
      <c r="R252" s="19"/>
      <c r="S252" s="19"/>
      <c r="T252" s="19"/>
      <c r="U252" s="19"/>
      <c r="V252" s="19"/>
    </row>
    <row r="253" spans="1:22">
      <c r="A253" s="18"/>
      <c r="B253" s="19"/>
      <c r="C253" s="19"/>
      <c r="D253" s="19"/>
      <c r="E253" s="19"/>
      <c r="F253" s="19"/>
      <c r="G253" s="19"/>
      <c r="H253" s="19"/>
      <c r="I253" s="19"/>
      <c r="J253" s="19"/>
      <c r="K253" s="19"/>
      <c r="L253" s="19"/>
      <c r="M253" s="161"/>
      <c r="N253" s="161"/>
      <c r="O253" s="19"/>
      <c r="P253" s="161"/>
      <c r="Q253" s="19"/>
      <c r="R253" s="19"/>
      <c r="S253" s="19"/>
      <c r="T253" s="19"/>
      <c r="U253" s="19"/>
      <c r="V253" s="19"/>
    </row>
    <row r="254" spans="1:22">
      <c r="A254" s="18"/>
      <c r="B254" s="19"/>
      <c r="C254" s="19"/>
      <c r="D254" s="19"/>
      <c r="E254" s="19"/>
      <c r="F254" s="19"/>
      <c r="G254" s="19"/>
      <c r="H254" s="19"/>
      <c r="I254" s="19"/>
      <c r="J254" s="19"/>
      <c r="K254" s="19"/>
      <c r="L254" s="19"/>
      <c r="M254" s="161"/>
      <c r="N254" s="161"/>
      <c r="O254" s="19"/>
      <c r="P254" s="161"/>
      <c r="Q254" s="19"/>
      <c r="R254" s="19"/>
      <c r="S254" s="19"/>
      <c r="T254" s="19"/>
      <c r="U254" s="19"/>
      <c r="V254" s="19"/>
    </row>
    <row r="255" spans="1:22">
      <c r="A255" s="18"/>
      <c r="B255" s="19"/>
      <c r="C255" s="19"/>
      <c r="D255" s="19"/>
      <c r="E255" s="19"/>
      <c r="F255" s="19"/>
      <c r="G255" s="19"/>
      <c r="H255" s="19"/>
      <c r="I255" s="19"/>
      <c r="J255" s="19"/>
      <c r="K255" s="19"/>
      <c r="L255" s="19"/>
      <c r="M255" s="161"/>
      <c r="N255" s="161"/>
      <c r="O255" s="19"/>
      <c r="P255" s="161"/>
      <c r="Q255" s="19"/>
      <c r="R255" s="19"/>
      <c r="S255" s="19"/>
      <c r="T255" s="19"/>
      <c r="U255" s="19"/>
      <c r="V255" s="19"/>
    </row>
    <row r="256" spans="1:22">
      <c r="A256" s="18"/>
      <c r="B256" s="19"/>
      <c r="C256" s="19"/>
      <c r="D256" s="19"/>
      <c r="E256" s="19"/>
      <c r="F256" s="19"/>
      <c r="G256" s="19"/>
      <c r="H256" s="19"/>
      <c r="I256" s="19"/>
      <c r="J256" s="19"/>
      <c r="K256" s="19"/>
      <c r="L256" s="19"/>
      <c r="M256" s="161"/>
      <c r="N256" s="161"/>
      <c r="O256" s="19"/>
      <c r="P256" s="161"/>
      <c r="Q256" s="19"/>
      <c r="R256" s="19"/>
      <c r="S256" s="19"/>
      <c r="T256" s="19"/>
      <c r="U256" s="19"/>
      <c r="V256" s="19"/>
    </row>
    <row r="257" spans="1:22">
      <c r="A257" s="18"/>
      <c r="B257" s="19"/>
      <c r="C257" s="19"/>
      <c r="D257" s="19"/>
      <c r="E257" s="19"/>
      <c r="F257" s="19"/>
      <c r="G257" s="19"/>
      <c r="H257" s="19"/>
      <c r="I257" s="19"/>
      <c r="J257" s="19"/>
      <c r="K257" s="19"/>
      <c r="L257" s="19"/>
      <c r="M257" s="161"/>
      <c r="N257" s="161"/>
      <c r="O257" s="19"/>
      <c r="P257" s="161"/>
      <c r="Q257" s="19"/>
      <c r="R257" s="19"/>
      <c r="S257" s="19"/>
      <c r="T257" s="19"/>
      <c r="U257" s="19"/>
      <c r="V257" s="19"/>
    </row>
    <row r="258" spans="1:22">
      <c r="A258" s="18"/>
      <c r="B258" s="19"/>
      <c r="C258" s="19"/>
      <c r="D258" s="19"/>
      <c r="E258" s="19"/>
      <c r="F258" s="19"/>
      <c r="G258" s="19"/>
      <c r="H258" s="19"/>
      <c r="I258" s="19"/>
      <c r="J258" s="19"/>
      <c r="K258" s="19"/>
      <c r="L258" s="19"/>
      <c r="M258" s="161"/>
      <c r="N258" s="161"/>
      <c r="O258" s="19"/>
      <c r="P258" s="161"/>
      <c r="Q258" s="19"/>
      <c r="R258" s="19"/>
      <c r="S258" s="19"/>
      <c r="T258" s="19"/>
      <c r="U258" s="19"/>
      <c r="V258" s="19"/>
    </row>
    <row r="259" spans="1:22">
      <c r="A259" s="18"/>
      <c r="B259" s="19"/>
      <c r="C259" s="19"/>
      <c r="D259" s="19"/>
      <c r="E259" s="19"/>
      <c r="F259" s="19"/>
      <c r="G259" s="19"/>
      <c r="H259" s="19"/>
      <c r="I259" s="19"/>
      <c r="J259" s="19"/>
      <c r="K259" s="19"/>
      <c r="L259" s="19"/>
      <c r="M259" s="161"/>
      <c r="N259" s="161"/>
      <c r="O259" s="19"/>
      <c r="P259" s="161"/>
      <c r="Q259" s="19"/>
      <c r="R259" s="19"/>
      <c r="S259" s="19"/>
      <c r="T259" s="19"/>
      <c r="U259" s="19"/>
      <c r="V259" s="19"/>
    </row>
    <row r="260" spans="1:22">
      <c r="A260" s="18"/>
      <c r="B260" s="19"/>
      <c r="C260" s="19"/>
      <c r="D260" s="19"/>
      <c r="E260" s="19"/>
      <c r="F260" s="19"/>
      <c r="G260" s="19"/>
      <c r="H260" s="19"/>
      <c r="I260" s="19"/>
      <c r="J260" s="19"/>
      <c r="K260" s="19"/>
      <c r="L260" s="19"/>
      <c r="M260" s="161"/>
      <c r="N260" s="161"/>
      <c r="O260" s="19"/>
      <c r="P260" s="161"/>
      <c r="Q260" s="19"/>
      <c r="R260" s="19"/>
      <c r="S260" s="19"/>
      <c r="T260" s="19"/>
      <c r="U260" s="19"/>
      <c r="V260" s="19"/>
    </row>
    <row r="261" spans="1:22">
      <c r="A261" s="18"/>
      <c r="B261" s="19"/>
      <c r="C261" s="19"/>
      <c r="D261" s="19"/>
      <c r="E261" s="19"/>
      <c r="F261" s="19"/>
      <c r="G261" s="19"/>
      <c r="H261" s="19"/>
      <c r="I261" s="19"/>
      <c r="J261" s="19"/>
      <c r="K261" s="19"/>
      <c r="L261" s="19"/>
      <c r="M261" s="161"/>
      <c r="N261" s="161"/>
      <c r="O261" s="19"/>
      <c r="P261" s="161"/>
      <c r="Q261" s="19"/>
      <c r="R261" s="19"/>
      <c r="S261" s="19"/>
      <c r="T261" s="19"/>
      <c r="U261" s="19"/>
      <c r="V261" s="19"/>
    </row>
    <row r="262" spans="1:22">
      <c r="A262" s="18"/>
      <c r="B262" s="19"/>
      <c r="C262" s="19"/>
      <c r="D262" s="19"/>
      <c r="E262" s="19"/>
      <c r="F262" s="19"/>
      <c r="G262" s="19"/>
      <c r="H262" s="19"/>
      <c r="I262" s="19"/>
      <c r="J262" s="19"/>
      <c r="K262" s="19"/>
      <c r="L262" s="19"/>
      <c r="M262" s="161"/>
      <c r="N262" s="161"/>
      <c r="O262" s="19"/>
      <c r="P262" s="161"/>
      <c r="Q262" s="19"/>
      <c r="R262" s="19"/>
      <c r="S262" s="19"/>
      <c r="T262" s="19"/>
      <c r="U262" s="19"/>
      <c r="V262" s="19"/>
    </row>
    <row r="263" spans="1:22">
      <c r="A263" s="18"/>
      <c r="B263" s="19"/>
      <c r="C263" s="19"/>
      <c r="D263" s="19"/>
      <c r="E263" s="19"/>
      <c r="F263" s="19"/>
      <c r="G263" s="19"/>
      <c r="H263" s="19"/>
      <c r="I263" s="19"/>
      <c r="J263" s="19"/>
      <c r="K263" s="19"/>
      <c r="L263" s="19"/>
      <c r="M263" s="161"/>
      <c r="N263" s="161"/>
      <c r="O263" s="19"/>
      <c r="P263" s="161"/>
      <c r="Q263" s="19"/>
      <c r="R263" s="19"/>
      <c r="S263" s="19"/>
      <c r="T263" s="19"/>
      <c r="U263" s="19"/>
      <c r="V263" s="19"/>
    </row>
    <row r="264" spans="1:22" s="18" customFormat="1" ht="12">
      <c r="B264" s="19"/>
      <c r="C264" s="19"/>
      <c r="D264" s="19"/>
      <c r="E264" s="19"/>
      <c r="F264" s="19"/>
      <c r="G264" s="19"/>
      <c r="H264" s="19"/>
      <c r="I264" s="19"/>
      <c r="J264" s="19"/>
      <c r="K264" s="19"/>
      <c r="L264" s="19"/>
      <c r="M264" s="19"/>
      <c r="N264" s="19"/>
      <c r="O264" s="19"/>
      <c r="P264" s="19"/>
      <c r="Q264" s="19"/>
      <c r="R264" s="19"/>
      <c r="S264" s="19"/>
      <c r="T264" s="19"/>
      <c r="U264" s="19"/>
      <c r="V264" s="19"/>
    </row>
    <row r="265" spans="1:22">
      <c r="A265" s="18"/>
      <c r="B265" s="32"/>
      <c r="C265" s="32"/>
      <c r="D265" s="32"/>
      <c r="E265" s="32"/>
      <c r="F265" s="32"/>
      <c r="G265" s="19"/>
      <c r="H265" s="19"/>
      <c r="I265" s="19"/>
      <c r="J265" s="19"/>
      <c r="K265" s="153"/>
      <c r="L265" s="153"/>
      <c r="M265" s="161"/>
      <c r="N265" s="161"/>
      <c r="O265" s="19"/>
      <c r="P265" s="161"/>
      <c r="Q265" s="19"/>
      <c r="R265" s="19"/>
      <c r="S265" s="19"/>
      <c r="T265" s="19"/>
      <c r="U265" s="19"/>
      <c r="V265" s="19"/>
    </row>
    <row r="266" spans="1:22">
      <c r="A266" s="18"/>
      <c r="B266" s="32"/>
      <c r="C266" s="32"/>
      <c r="D266" s="32"/>
      <c r="E266" s="32"/>
      <c r="F266" s="32"/>
      <c r="G266" s="19"/>
      <c r="H266" s="19"/>
      <c r="I266" s="19"/>
      <c r="J266" s="19"/>
      <c r="K266" s="153"/>
      <c r="L266" s="153"/>
      <c r="M266" s="161"/>
      <c r="N266" s="161"/>
      <c r="O266" s="19"/>
      <c r="P266" s="161"/>
      <c r="Q266" s="19"/>
      <c r="R266" s="19"/>
      <c r="S266" s="19"/>
      <c r="T266" s="19"/>
      <c r="U266" s="19"/>
      <c r="V266" s="19"/>
    </row>
    <row r="267" spans="1:22">
      <c r="A267" s="18"/>
      <c r="B267" s="19"/>
      <c r="C267" s="19"/>
      <c r="D267" s="19"/>
      <c r="E267" s="19"/>
      <c r="F267" s="19"/>
      <c r="G267" s="19"/>
      <c r="H267" s="19"/>
      <c r="I267" s="19"/>
      <c r="J267" s="19"/>
      <c r="K267" s="19"/>
      <c r="L267" s="19"/>
      <c r="M267" s="161"/>
      <c r="N267" s="161"/>
      <c r="O267" s="19"/>
      <c r="P267" s="161"/>
      <c r="Q267" s="19"/>
      <c r="R267" s="19"/>
      <c r="S267" s="19"/>
      <c r="T267" s="19"/>
      <c r="U267" s="19"/>
      <c r="V267" s="19"/>
    </row>
    <row r="268" spans="1:22">
      <c r="A268" s="18"/>
      <c r="B268" s="19"/>
      <c r="C268" s="19"/>
      <c r="D268" s="19"/>
      <c r="E268" s="19"/>
      <c r="F268" s="19"/>
      <c r="G268" s="19"/>
      <c r="H268" s="19"/>
      <c r="I268" s="19"/>
      <c r="J268" s="19"/>
      <c r="K268" s="19"/>
      <c r="L268" s="19"/>
      <c r="M268" s="161"/>
      <c r="N268" s="161"/>
      <c r="O268" s="19"/>
      <c r="P268" s="161"/>
      <c r="Q268" s="19"/>
      <c r="R268" s="19"/>
      <c r="S268" s="19"/>
      <c r="T268" s="19"/>
      <c r="U268" s="19"/>
      <c r="V268" s="19"/>
    </row>
    <row r="269" spans="1:22">
      <c r="A269" s="18"/>
      <c r="B269" s="19"/>
      <c r="C269" s="19"/>
      <c r="D269" s="19"/>
      <c r="E269" s="19"/>
      <c r="F269" s="19"/>
      <c r="G269" s="19"/>
      <c r="H269" s="19"/>
      <c r="I269" s="19"/>
      <c r="J269" s="19"/>
      <c r="K269" s="19"/>
      <c r="L269" s="19"/>
      <c r="M269" s="161"/>
      <c r="N269" s="161"/>
      <c r="O269" s="19"/>
      <c r="P269" s="161"/>
      <c r="Q269" s="19"/>
      <c r="R269" s="19"/>
      <c r="S269" s="19"/>
      <c r="T269" s="19"/>
      <c r="U269" s="19"/>
      <c r="V269" s="19"/>
    </row>
    <row r="270" spans="1:22">
      <c r="A270" s="18"/>
      <c r="B270" s="19"/>
      <c r="C270" s="19"/>
      <c r="D270" s="19"/>
      <c r="E270" s="19"/>
      <c r="F270" s="19"/>
      <c r="G270" s="19"/>
      <c r="H270" s="19"/>
      <c r="I270" s="19"/>
      <c r="J270" s="19"/>
      <c r="K270" s="19"/>
      <c r="L270" s="19"/>
      <c r="M270" s="161"/>
      <c r="N270" s="161"/>
      <c r="O270" s="19"/>
      <c r="P270" s="161"/>
      <c r="Q270" s="19"/>
      <c r="R270" s="19"/>
      <c r="S270" s="19"/>
      <c r="T270" s="19"/>
      <c r="U270" s="19"/>
      <c r="V270" s="19"/>
    </row>
    <row r="271" spans="1:22">
      <c r="A271" s="18"/>
      <c r="B271" s="19"/>
      <c r="C271" s="19"/>
      <c r="D271" s="19"/>
      <c r="E271" s="19"/>
      <c r="F271" s="19"/>
      <c r="G271" s="19"/>
      <c r="H271" s="19"/>
      <c r="I271" s="19"/>
      <c r="J271" s="19"/>
      <c r="K271" s="19"/>
      <c r="L271" s="19"/>
      <c r="M271" s="161"/>
      <c r="N271" s="161"/>
      <c r="O271" s="19"/>
      <c r="P271" s="161"/>
      <c r="Q271" s="19"/>
      <c r="R271" s="19"/>
      <c r="S271" s="19"/>
      <c r="T271" s="19"/>
      <c r="U271" s="19"/>
      <c r="V271" s="19"/>
    </row>
    <row r="272" spans="1:22">
      <c r="A272" s="18"/>
      <c r="B272" s="19"/>
      <c r="C272" s="19"/>
      <c r="D272" s="19"/>
      <c r="E272" s="19"/>
      <c r="F272" s="19"/>
      <c r="G272" s="19"/>
      <c r="H272" s="19"/>
      <c r="I272" s="19"/>
      <c r="J272" s="19"/>
      <c r="K272" s="19"/>
      <c r="L272" s="19"/>
      <c r="M272" s="161"/>
      <c r="N272" s="161"/>
      <c r="O272" s="19"/>
      <c r="P272" s="161"/>
      <c r="Q272" s="19"/>
      <c r="R272" s="19"/>
      <c r="S272" s="19"/>
      <c r="T272" s="19"/>
      <c r="U272" s="19"/>
      <c r="V272" s="19"/>
    </row>
    <row r="273" spans="1:22">
      <c r="A273" s="18"/>
      <c r="B273" s="19"/>
      <c r="C273" s="19"/>
      <c r="D273" s="19"/>
      <c r="E273" s="19"/>
      <c r="F273" s="19"/>
      <c r="G273" s="19"/>
      <c r="H273" s="19"/>
      <c r="I273" s="19"/>
      <c r="J273" s="19"/>
      <c r="K273" s="19"/>
      <c r="L273" s="19"/>
      <c r="M273" s="161"/>
      <c r="N273" s="161"/>
      <c r="O273" s="19"/>
      <c r="P273" s="161"/>
      <c r="Q273" s="19"/>
      <c r="R273" s="19"/>
      <c r="S273" s="19"/>
      <c r="T273" s="19"/>
      <c r="U273" s="19"/>
      <c r="V273" s="19"/>
    </row>
    <row r="274" spans="1:22">
      <c r="A274" s="18"/>
      <c r="B274" s="19"/>
      <c r="C274" s="19"/>
      <c r="D274" s="19"/>
      <c r="E274" s="19"/>
      <c r="F274" s="19"/>
      <c r="G274" s="19"/>
      <c r="H274" s="19"/>
      <c r="I274" s="19"/>
      <c r="J274" s="19"/>
      <c r="K274" s="19"/>
      <c r="L274" s="19"/>
      <c r="M274" s="161"/>
      <c r="N274" s="161"/>
      <c r="O274" s="19"/>
      <c r="P274" s="161"/>
      <c r="Q274" s="19"/>
      <c r="R274" s="19"/>
      <c r="S274" s="19"/>
      <c r="T274" s="19"/>
      <c r="U274" s="19"/>
      <c r="V274" s="19"/>
    </row>
    <row r="275" spans="1:22">
      <c r="A275" s="18"/>
      <c r="B275" s="19"/>
      <c r="C275" s="19"/>
      <c r="D275" s="19"/>
      <c r="E275" s="19"/>
      <c r="F275" s="19"/>
      <c r="G275" s="19"/>
      <c r="H275" s="19"/>
      <c r="I275" s="19"/>
      <c r="J275" s="19"/>
      <c r="K275" s="19"/>
      <c r="L275" s="19"/>
      <c r="M275" s="161"/>
      <c r="N275" s="161"/>
      <c r="O275" s="19"/>
      <c r="P275" s="161"/>
      <c r="Q275" s="19"/>
      <c r="R275" s="19"/>
      <c r="S275" s="19"/>
      <c r="T275" s="19"/>
      <c r="U275" s="19"/>
      <c r="V275" s="19"/>
    </row>
    <row r="276" spans="1:22">
      <c r="A276" s="18"/>
      <c r="B276" s="19"/>
      <c r="C276" s="19"/>
      <c r="D276" s="19"/>
      <c r="E276" s="19"/>
      <c r="F276" s="19"/>
      <c r="G276" s="19"/>
      <c r="H276" s="19"/>
      <c r="I276" s="19"/>
      <c r="J276" s="19"/>
      <c r="K276" s="19"/>
      <c r="L276" s="19"/>
      <c r="M276" s="161"/>
      <c r="N276" s="161"/>
      <c r="O276" s="19"/>
      <c r="P276" s="161"/>
      <c r="Q276" s="19"/>
      <c r="R276" s="19"/>
      <c r="S276" s="19"/>
      <c r="T276" s="19"/>
      <c r="U276" s="19"/>
      <c r="V276" s="19"/>
    </row>
    <row r="277" spans="1:22">
      <c r="A277" s="18"/>
      <c r="B277" s="19"/>
      <c r="C277" s="19"/>
      <c r="D277" s="19"/>
      <c r="E277" s="19"/>
      <c r="F277" s="19"/>
      <c r="G277" s="19"/>
      <c r="H277" s="19"/>
      <c r="I277" s="19"/>
      <c r="J277" s="19"/>
      <c r="K277" s="19"/>
      <c r="L277" s="19"/>
      <c r="M277" s="161"/>
      <c r="N277" s="161"/>
      <c r="O277" s="19"/>
      <c r="P277" s="161"/>
      <c r="Q277" s="19"/>
      <c r="R277" s="19"/>
      <c r="S277" s="19"/>
      <c r="T277" s="19"/>
      <c r="U277" s="19"/>
      <c r="V277" s="19"/>
    </row>
    <row r="278" spans="1:22">
      <c r="A278" s="18"/>
      <c r="B278" s="19"/>
      <c r="C278" s="19"/>
      <c r="D278" s="19"/>
      <c r="E278" s="19"/>
      <c r="F278" s="19"/>
      <c r="G278" s="19"/>
      <c r="H278" s="19"/>
      <c r="I278" s="19"/>
      <c r="J278" s="19"/>
      <c r="K278" s="19"/>
      <c r="L278" s="19"/>
      <c r="M278" s="161"/>
      <c r="N278" s="161"/>
      <c r="O278" s="19"/>
      <c r="P278" s="161"/>
      <c r="Q278" s="19"/>
      <c r="R278" s="19"/>
      <c r="S278" s="19"/>
      <c r="T278" s="19"/>
      <c r="U278" s="19"/>
      <c r="V278" s="19"/>
    </row>
    <row r="279" spans="1:22">
      <c r="A279" s="18"/>
      <c r="B279" s="19"/>
      <c r="C279" s="19"/>
      <c r="D279" s="19"/>
      <c r="E279" s="19"/>
      <c r="F279" s="19"/>
      <c r="G279" s="19"/>
      <c r="H279" s="19"/>
      <c r="I279" s="19"/>
      <c r="J279" s="19"/>
      <c r="K279" s="19"/>
      <c r="L279" s="19"/>
      <c r="M279" s="161"/>
      <c r="N279" s="161"/>
      <c r="O279" s="19"/>
      <c r="P279" s="161"/>
      <c r="Q279" s="19"/>
      <c r="R279" s="19"/>
      <c r="S279" s="19"/>
      <c r="T279" s="19"/>
      <c r="U279" s="19"/>
      <c r="V279" s="19"/>
    </row>
    <row r="280" spans="1:22" s="18" customFormat="1" ht="12">
      <c r="B280" s="19"/>
      <c r="C280" s="19"/>
      <c r="D280" s="19"/>
      <c r="E280" s="19"/>
      <c r="F280" s="19"/>
      <c r="G280" s="19"/>
      <c r="H280" s="19"/>
      <c r="I280" s="19"/>
      <c r="J280" s="19"/>
      <c r="K280" s="19"/>
      <c r="L280" s="19"/>
      <c r="M280" s="19"/>
      <c r="N280" s="19"/>
      <c r="O280" s="19"/>
      <c r="P280" s="19"/>
      <c r="Q280" s="19"/>
      <c r="R280" s="19"/>
      <c r="S280" s="19"/>
      <c r="T280" s="19"/>
      <c r="U280" s="19"/>
      <c r="V280" s="19"/>
    </row>
    <row r="281" spans="1:22">
      <c r="B281" s="32"/>
      <c r="C281" s="32"/>
      <c r="D281" s="32"/>
      <c r="E281" s="32"/>
      <c r="F281" s="32"/>
      <c r="G281" s="19"/>
      <c r="H281" s="19"/>
      <c r="I281" s="19"/>
      <c r="J281" s="19"/>
      <c r="K281" s="19"/>
      <c r="L281" s="19"/>
      <c r="M281" s="161"/>
      <c r="N281" s="161"/>
      <c r="O281" s="19"/>
      <c r="P281" s="161"/>
      <c r="Q281" s="19"/>
      <c r="R281" s="19"/>
      <c r="S281" s="19"/>
      <c r="T281" s="19"/>
      <c r="U281" s="19"/>
      <c r="V281" s="19"/>
    </row>
    <row r="282" spans="1:22">
      <c r="B282" s="32"/>
      <c r="C282" s="32"/>
      <c r="D282" s="32"/>
      <c r="E282" s="32"/>
      <c r="F282" s="32"/>
      <c r="G282" s="19"/>
      <c r="H282" s="19"/>
      <c r="I282" s="19"/>
      <c r="J282" s="19"/>
      <c r="K282" s="19"/>
      <c r="L282" s="19"/>
      <c r="M282" s="161"/>
      <c r="N282" s="161"/>
      <c r="O282" s="19"/>
      <c r="P282" s="161"/>
      <c r="Q282" s="19"/>
      <c r="R282" s="19"/>
      <c r="S282" s="19"/>
      <c r="T282" s="19"/>
      <c r="U282" s="19"/>
      <c r="V282" s="19"/>
    </row>
    <row r="283" spans="1:22">
      <c r="B283" s="19"/>
      <c r="C283" s="19"/>
      <c r="D283" s="19"/>
      <c r="E283" s="19"/>
      <c r="F283" s="19"/>
      <c r="G283" s="19"/>
      <c r="H283" s="19"/>
      <c r="I283" s="19"/>
      <c r="J283" s="19"/>
      <c r="K283" s="19"/>
      <c r="L283" s="19"/>
      <c r="M283" s="161"/>
      <c r="N283" s="161"/>
      <c r="O283" s="19"/>
      <c r="P283" s="161"/>
      <c r="Q283" s="19"/>
      <c r="R283" s="19"/>
      <c r="S283" s="19"/>
      <c r="T283" s="19"/>
      <c r="U283" s="19"/>
      <c r="V283" s="19"/>
    </row>
    <row r="284" spans="1:22">
      <c r="B284" s="19"/>
      <c r="C284" s="19"/>
      <c r="D284" s="19"/>
      <c r="E284" s="19"/>
      <c r="F284" s="19"/>
      <c r="G284" s="19"/>
      <c r="H284" s="19"/>
      <c r="I284" s="19"/>
      <c r="J284" s="19"/>
      <c r="K284" s="19"/>
      <c r="L284" s="19"/>
      <c r="M284" s="161"/>
      <c r="N284" s="161"/>
      <c r="O284" s="19"/>
      <c r="P284" s="161"/>
      <c r="Q284" s="19"/>
      <c r="R284" s="19"/>
      <c r="S284" s="19"/>
      <c r="T284" s="19"/>
      <c r="U284" s="19"/>
      <c r="V284" s="19"/>
    </row>
    <row r="285" spans="1:22">
      <c r="B285" s="19"/>
      <c r="C285" s="19"/>
      <c r="D285" s="19"/>
      <c r="E285" s="19"/>
      <c r="F285" s="19"/>
      <c r="G285" s="19"/>
      <c r="H285" s="19"/>
      <c r="I285" s="19"/>
      <c r="J285" s="19"/>
      <c r="K285" s="19"/>
      <c r="L285" s="19"/>
      <c r="M285" s="161"/>
      <c r="N285" s="161"/>
      <c r="O285" s="19"/>
      <c r="P285" s="161"/>
      <c r="Q285" s="19"/>
      <c r="R285" s="19"/>
      <c r="S285" s="19"/>
      <c r="T285" s="19"/>
      <c r="U285" s="19"/>
      <c r="V285" s="19"/>
    </row>
    <row r="286" spans="1:22">
      <c r="B286" s="19"/>
      <c r="C286" s="19"/>
      <c r="D286" s="19"/>
      <c r="E286" s="19"/>
      <c r="F286" s="19"/>
      <c r="G286" s="19"/>
      <c r="H286" s="19"/>
      <c r="I286" s="19"/>
      <c r="J286" s="19"/>
      <c r="K286" s="19"/>
      <c r="L286" s="19"/>
      <c r="M286" s="161"/>
      <c r="N286" s="161"/>
      <c r="O286" s="19"/>
      <c r="P286" s="161"/>
      <c r="Q286" s="19"/>
      <c r="R286" s="19"/>
      <c r="S286" s="19"/>
      <c r="T286" s="19"/>
      <c r="U286" s="19"/>
      <c r="V286" s="19"/>
    </row>
    <row r="287" spans="1:22">
      <c r="B287" s="19"/>
      <c r="C287" s="19"/>
      <c r="D287" s="19"/>
      <c r="E287" s="19"/>
      <c r="F287" s="19"/>
      <c r="G287" s="19"/>
      <c r="H287" s="19"/>
      <c r="I287" s="19"/>
      <c r="J287" s="19"/>
      <c r="K287" s="19"/>
      <c r="L287" s="19"/>
      <c r="M287" s="161"/>
      <c r="N287" s="161"/>
      <c r="O287" s="19"/>
      <c r="P287" s="161"/>
      <c r="Q287" s="19"/>
      <c r="R287" s="19"/>
      <c r="S287" s="19"/>
      <c r="T287" s="19"/>
      <c r="U287" s="19"/>
      <c r="V287" s="19"/>
    </row>
    <row r="288" spans="1:22">
      <c r="B288" s="19"/>
      <c r="C288" s="19"/>
      <c r="D288" s="19"/>
      <c r="E288" s="19"/>
      <c r="F288" s="19"/>
      <c r="G288" s="19"/>
      <c r="H288" s="19"/>
      <c r="I288" s="19"/>
      <c r="J288" s="19"/>
      <c r="K288" s="19"/>
      <c r="L288" s="19"/>
      <c r="M288" s="161"/>
      <c r="N288" s="161"/>
      <c r="O288" s="19"/>
      <c r="P288" s="161"/>
      <c r="Q288" s="19"/>
      <c r="R288" s="19"/>
      <c r="S288" s="19"/>
      <c r="T288" s="19"/>
      <c r="U288" s="19"/>
      <c r="V288" s="19"/>
    </row>
    <row r="289" spans="2:22">
      <c r="B289" s="19"/>
      <c r="C289" s="19"/>
      <c r="D289" s="19"/>
      <c r="E289" s="19"/>
      <c r="F289" s="19"/>
      <c r="G289" s="19"/>
      <c r="H289" s="19"/>
      <c r="I289" s="19"/>
      <c r="J289" s="19"/>
      <c r="K289" s="19"/>
      <c r="L289" s="19"/>
      <c r="M289" s="161"/>
      <c r="N289" s="161"/>
      <c r="O289" s="19"/>
      <c r="P289" s="161"/>
      <c r="Q289" s="19"/>
      <c r="R289" s="19"/>
      <c r="S289" s="19"/>
      <c r="T289" s="19"/>
      <c r="U289" s="19"/>
      <c r="V289" s="19"/>
    </row>
    <row r="290" spans="2:22">
      <c r="B290" s="19"/>
      <c r="C290" s="19"/>
      <c r="D290" s="19"/>
      <c r="E290" s="19"/>
      <c r="F290" s="19"/>
      <c r="G290" s="19"/>
      <c r="H290" s="19"/>
      <c r="I290" s="19"/>
      <c r="J290" s="19"/>
      <c r="K290" s="19"/>
      <c r="L290" s="19"/>
      <c r="M290" s="161"/>
      <c r="N290" s="161"/>
      <c r="O290" s="19"/>
      <c r="P290" s="161"/>
      <c r="Q290" s="19"/>
      <c r="R290" s="19"/>
      <c r="S290" s="19"/>
      <c r="T290" s="19"/>
      <c r="U290" s="19"/>
      <c r="V290" s="19"/>
    </row>
    <row r="291" spans="2:22">
      <c r="B291" s="19"/>
      <c r="C291" s="19"/>
      <c r="D291" s="19"/>
      <c r="E291" s="19"/>
      <c r="F291" s="19"/>
      <c r="G291" s="19"/>
      <c r="H291" s="19"/>
      <c r="I291" s="19"/>
      <c r="J291" s="19"/>
      <c r="K291" s="19"/>
      <c r="L291" s="19"/>
      <c r="M291" s="161"/>
      <c r="N291" s="161"/>
      <c r="O291" s="19"/>
      <c r="P291" s="161"/>
      <c r="Q291" s="19"/>
      <c r="R291" s="19"/>
      <c r="S291" s="19"/>
      <c r="T291" s="19"/>
      <c r="U291" s="19"/>
      <c r="V291" s="19"/>
    </row>
    <row r="292" spans="2:22">
      <c r="B292" s="19"/>
      <c r="C292" s="19"/>
      <c r="D292" s="19"/>
      <c r="E292" s="19"/>
      <c r="F292" s="19"/>
      <c r="G292" s="19"/>
      <c r="H292" s="19"/>
      <c r="I292" s="19"/>
      <c r="J292" s="19"/>
      <c r="K292" s="19"/>
      <c r="L292" s="19"/>
      <c r="M292" s="161"/>
      <c r="N292" s="161"/>
      <c r="O292" s="19"/>
      <c r="P292" s="161"/>
      <c r="Q292" s="19"/>
      <c r="R292" s="19"/>
      <c r="S292" s="19"/>
      <c r="T292" s="19"/>
      <c r="U292" s="19"/>
      <c r="V292" s="19"/>
    </row>
    <row r="293" spans="2:22">
      <c r="B293" s="19"/>
      <c r="C293" s="19"/>
      <c r="D293" s="19"/>
      <c r="E293" s="19"/>
      <c r="F293" s="19"/>
      <c r="G293" s="19"/>
      <c r="H293" s="19"/>
      <c r="I293" s="19"/>
      <c r="J293" s="19"/>
      <c r="K293" s="19"/>
      <c r="L293" s="19"/>
      <c r="M293" s="161"/>
      <c r="N293" s="161"/>
      <c r="O293" s="19"/>
      <c r="P293" s="161"/>
      <c r="Q293" s="19"/>
      <c r="R293" s="19"/>
      <c r="S293" s="19"/>
      <c r="T293" s="19"/>
      <c r="U293" s="19"/>
      <c r="V293" s="19"/>
    </row>
    <row r="294" spans="2:22">
      <c r="B294" s="19"/>
      <c r="C294" s="19"/>
      <c r="D294" s="19"/>
      <c r="E294" s="19"/>
      <c r="F294" s="19"/>
      <c r="G294" s="19"/>
      <c r="H294" s="19"/>
      <c r="I294" s="19"/>
      <c r="J294" s="19"/>
      <c r="K294" s="19"/>
      <c r="L294" s="19"/>
      <c r="M294" s="161"/>
      <c r="N294" s="161"/>
      <c r="O294" s="19"/>
      <c r="P294" s="161"/>
      <c r="Q294" s="19"/>
      <c r="R294" s="19"/>
      <c r="S294" s="19"/>
      <c r="T294" s="19"/>
      <c r="U294" s="19"/>
      <c r="V294" s="19"/>
    </row>
    <row r="295" spans="2:22">
      <c r="B295" s="19"/>
      <c r="C295" s="19"/>
      <c r="D295" s="19"/>
      <c r="E295" s="19"/>
      <c r="F295" s="19"/>
      <c r="G295" s="19"/>
      <c r="H295" s="19"/>
      <c r="I295" s="19"/>
      <c r="J295" s="19"/>
      <c r="K295" s="19"/>
      <c r="L295" s="19"/>
      <c r="M295" s="161"/>
      <c r="N295" s="161"/>
      <c r="O295" s="19"/>
      <c r="P295" s="161"/>
      <c r="Q295" s="19"/>
      <c r="R295" s="19"/>
      <c r="S295" s="19"/>
      <c r="T295" s="19"/>
      <c r="U295" s="19"/>
      <c r="V295" s="19"/>
    </row>
    <row r="296" spans="2:22" s="18" customFormat="1" ht="12">
      <c r="B296" s="19"/>
      <c r="C296" s="19"/>
      <c r="D296" s="19"/>
      <c r="E296" s="19"/>
      <c r="F296" s="19"/>
      <c r="G296" s="19"/>
      <c r="H296" s="19"/>
      <c r="I296" s="19"/>
      <c r="J296" s="19"/>
      <c r="K296" s="19"/>
      <c r="L296" s="19"/>
      <c r="M296" s="19"/>
      <c r="N296" s="19"/>
      <c r="O296" s="19"/>
      <c r="P296" s="19"/>
      <c r="Q296" s="19"/>
      <c r="R296" s="19"/>
      <c r="S296" s="19"/>
      <c r="T296" s="19"/>
      <c r="U296" s="19"/>
      <c r="V296" s="19"/>
    </row>
    <row r="297" spans="2:22">
      <c r="B297" s="32"/>
      <c r="C297" s="32"/>
      <c r="D297" s="32"/>
      <c r="E297" s="32"/>
      <c r="F297" s="32"/>
      <c r="G297" s="19"/>
      <c r="H297" s="19"/>
      <c r="I297" s="19"/>
      <c r="J297" s="19"/>
      <c r="K297" s="160"/>
      <c r="L297" s="160"/>
      <c r="M297" s="161"/>
      <c r="N297" s="161"/>
      <c r="O297" s="19"/>
      <c r="P297" s="161"/>
      <c r="Q297" s="19"/>
      <c r="R297" s="19"/>
      <c r="S297" s="19"/>
      <c r="T297" s="19"/>
      <c r="U297" s="19"/>
      <c r="V297" s="19"/>
    </row>
    <row r="298" spans="2:22">
      <c r="B298" s="32"/>
      <c r="C298" s="32"/>
      <c r="D298" s="32"/>
      <c r="E298" s="32"/>
      <c r="F298" s="32"/>
      <c r="G298" s="19"/>
      <c r="H298" s="19"/>
      <c r="I298" s="19"/>
      <c r="J298" s="19"/>
      <c r="K298" s="19"/>
      <c r="L298" s="19"/>
      <c r="M298" s="161"/>
      <c r="N298" s="161"/>
      <c r="O298" s="19"/>
      <c r="P298" s="161"/>
      <c r="Q298" s="19"/>
      <c r="R298" s="19"/>
      <c r="S298" s="19"/>
      <c r="T298" s="19"/>
      <c r="U298" s="19"/>
      <c r="V298" s="19"/>
    </row>
    <row r="299" spans="2:22">
      <c r="B299" s="19"/>
      <c r="C299" s="19"/>
      <c r="D299" s="19"/>
      <c r="E299" s="19"/>
      <c r="F299" s="19"/>
      <c r="G299" s="19"/>
      <c r="H299" s="19"/>
      <c r="I299" s="19"/>
      <c r="J299" s="19"/>
      <c r="K299" s="19"/>
      <c r="L299" s="19"/>
      <c r="M299" s="161"/>
      <c r="N299" s="161"/>
      <c r="O299" s="19"/>
      <c r="P299" s="161"/>
      <c r="Q299" s="19"/>
      <c r="R299" s="19"/>
      <c r="S299" s="19"/>
      <c r="T299" s="19"/>
      <c r="U299" s="19"/>
      <c r="V299" s="19"/>
    </row>
    <row r="300" spans="2:22">
      <c r="B300" s="19"/>
      <c r="C300" s="19"/>
      <c r="D300" s="19"/>
      <c r="E300" s="19"/>
      <c r="F300" s="19"/>
      <c r="G300" s="19"/>
      <c r="H300" s="19"/>
      <c r="I300" s="19"/>
      <c r="J300" s="19"/>
      <c r="K300" s="38"/>
      <c r="L300" s="19"/>
      <c r="M300" s="161"/>
      <c r="N300" s="161"/>
      <c r="O300" s="19"/>
      <c r="P300" s="161"/>
      <c r="Q300" s="19"/>
      <c r="R300" s="19"/>
      <c r="S300" s="19"/>
      <c r="T300" s="19"/>
      <c r="U300" s="19"/>
      <c r="V300" s="19"/>
    </row>
    <row r="301" spans="2:22">
      <c r="B301" s="19"/>
      <c r="C301" s="19"/>
      <c r="D301" s="19"/>
      <c r="E301" s="19"/>
      <c r="F301" s="19"/>
      <c r="G301" s="19"/>
      <c r="H301" s="19"/>
      <c r="I301" s="19"/>
      <c r="J301" s="19"/>
      <c r="K301" s="19"/>
      <c r="L301" s="19"/>
      <c r="M301" s="161"/>
      <c r="N301" s="161"/>
      <c r="O301" s="19"/>
      <c r="P301" s="161"/>
      <c r="Q301" s="19"/>
      <c r="R301" s="19"/>
      <c r="S301" s="19"/>
      <c r="T301" s="19"/>
      <c r="U301" s="19"/>
      <c r="V301" s="19"/>
    </row>
    <row r="302" spans="2:22">
      <c r="B302" s="19"/>
      <c r="C302" s="19"/>
      <c r="D302" s="19"/>
      <c r="E302" s="19"/>
      <c r="F302" s="19"/>
      <c r="G302" s="19"/>
      <c r="H302" s="19"/>
      <c r="I302" s="19"/>
      <c r="J302" s="19"/>
      <c r="K302" s="19"/>
      <c r="L302" s="19"/>
      <c r="M302" s="161"/>
      <c r="N302" s="161"/>
      <c r="O302" s="19"/>
      <c r="P302" s="161"/>
      <c r="Q302" s="19"/>
      <c r="R302" s="19"/>
      <c r="S302" s="19"/>
      <c r="T302" s="19"/>
      <c r="U302" s="19"/>
      <c r="V302" s="19"/>
    </row>
    <row r="303" spans="2:22">
      <c r="B303" s="19"/>
      <c r="C303" s="19"/>
      <c r="D303" s="19"/>
      <c r="E303" s="19"/>
      <c r="F303" s="19"/>
      <c r="G303" s="19"/>
      <c r="H303" s="19"/>
      <c r="I303" s="19"/>
      <c r="J303" s="19"/>
      <c r="K303" s="19"/>
      <c r="L303" s="19"/>
      <c r="M303" s="161"/>
      <c r="N303" s="161"/>
      <c r="O303" s="19"/>
      <c r="P303" s="161"/>
      <c r="Q303" s="19"/>
      <c r="R303" s="19"/>
      <c r="S303" s="19"/>
      <c r="T303" s="19"/>
      <c r="U303" s="19"/>
      <c r="V303" s="19"/>
    </row>
    <row r="304" spans="2:22">
      <c r="B304" s="19"/>
      <c r="C304" s="19"/>
      <c r="D304" s="19"/>
      <c r="E304" s="19"/>
      <c r="F304" s="19"/>
      <c r="G304" s="19"/>
      <c r="H304" s="19"/>
      <c r="I304" s="19"/>
      <c r="J304" s="19"/>
      <c r="K304" s="19"/>
      <c r="L304" s="19"/>
      <c r="M304" s="161"/>
      <c r="N304" s="161"/>
      <c r="O304" s="19"/>
      <c r="P304" s="161"/>
      <c r="Q304" s="19"/>
      <c r="R304" s="19"/>
      <c r="S304" s="19"/>
      <c r="T304" s="19"/>
      <c r="U304" s="19"/>
      <c r="V304" s="19"/>
    </row>
    <row r="305" spans="2:22">
      <c r="B305" s="19"/>
      <c r="C305" s="19"/>
      <c r="D305" s="19"/>
      <c r="E305" s="19"/>
      <c r="F305" s="19"/>
      <c r="G305" s="19"/>
      <c r="H305" s="19"/>
      <c r="I305" s="19"/>
      <c r="J305" s="19"/>
      <c r="K305" s="19"/>
      <c r="L305" s="19"/>
      <c r="M305" s="161"/>
      <c r="N305" s="161"/>
      <c r="O305" s="19"/>
      <c r="P305" s="161"/>
      <c r="Q305" s="19"/>
      <c r="R305" s="19"/>
      <c r="S305" s="19"/>
      <c r="T305" s="19"/>
      <c r="U305" s="19"/>
      <c r="V305" s="19"/>
    </row>
    <row r="306" spans="2:22">
      <c r="B306" s="19"/>
      <c r="C306" s="19"/>
      <c r="D306" s="19"/>
      <c r="E306" s="19"/>
      <c r="F306" s="19"/>
      <c r="G306" s="19"/>
      <c r="H306" s="19"/>
      <c r="I306" s="19"/>
      <c r="J306" s="19"/>
      <c r="K306" s="19"/>
      <c r="L306" s="19"/>
      <c r="M306" s="161"/>
      <c r="N306" s="161"/>
      <c r="O306" s="19"/>
      <c r="P306" s="161"/>
      <c r="Q306" s="19"/>
      <c r="R306" s="19"/>
      <c r="S306" s="19"/>
      <c r="T306" s="19"/>
      <c r="U306" s="19"/>
      <c r="V306" s="19"/>
    </row>
    <row r="307" spans="2:22">
      <c r="B307" s="19"/>
      <c r="C307" s="19"/>
      <c r="D307" s="19"/>
      <c r="E307" s="19"/>
      <c r="F307" s="19"/>
      <c r="G307" s="19"/>
      <c r="H307" s="19"/>
      <c r="I307" s="19"/>
      <c r="J307" s="19"/>
      <c r="K307" s="19"/>
      <c r="L307" s="19"/>
      <c r="M307" s="161"/>
      <c r="N307" s="161"/>
      <c r="O307" s="19"/>
      <c r="P307" s="161"/>
      <c r="Q307" s="19"/>
      <c r="R307" s="19"/>
      <c r="S307" s="19"/>
      <c r="T307" s="19"/>
      <c r="U307" s="19"/>
      <c r="V307" s="19"/>
    </row>
    <row r="308" spans="2:22">
      <c r="B308" s="19"/>
      <c r="C308" s="19"/>
      <c r="D308" s="19"/>
      <c r="E308" s="19"/>
      <c r="F308" s="19"/>
      <c r="G308" s="19"/>
      <c r="H308" s="19"/>
      <c r="I308" s="19"/>
      <c r="J308" s="19"/>
      <c r="K308" s="19"/>
      <c r="L308" s="19"/>
      <c r="M308" s="161"/>
      <c r="N308" s="161"/>
      <c r="O308" s="19"/>
      <c r="P308" s="161"/>
      <c r="Q308" s="19"/>
      <c r="R308" s="19"/>
      <c r="S308" s="19"/>
      <c r="T308" s="19"/>
      <c r="U308" s="19"/>
      <c r="V308" s="19"/>
    </row>
    <row r="309" spans="2:22">
      <c r="B309" s="19"/>
      <c r="C309" s="19"/>
      <c r="D309" s="19"/>
      <c r="E309" s="19"/>
      <c r="F309" s="19"/>
      <c r="G309" s="19"/>
      <c r="H309" s="19"/>
      <c r="I309" s="19"/>
      <c r="J309" s="19"/>
      <c r="K309" s="19"/>
      <c r="L309" s="19"/>
      <c r="M309" s="161"/>
      <c r="N309" s="161"/>
      <c r="O309" s="19"/>
      <c r="P309" s="161"/>
      <c r="Q309" s="19"/>
      <c r="R309" s="19"/>
      <c r="S309" s="19"/>
      <c r="T309" s="19"/>
      <c r="U309" s="19"/>
      <c r="V309" s="19"/>
    </row>
    <row r="310" spans="2:22">
      <c r="B310" s="19"/>
      <c r="C310" s="19"/>
      <c r="D310" s="19"/>
      <c r="E310" s="19"/>
      <c r="F310" s="19"/>
      <c r="G310" s="19"/>
      <c r="H310" s="19"/>
      <c r="I310" s="19"/>
      <c r="J310" s="19"/>
      <c r="K310" s="19"/>
      <c r="L310" s="19"/>
      <c r="M310" s="161"/>
      <c r="N310" s="161"/>
      <c r="O310" s="19"/>
      <c r="P310" s="161"/>
      <c r="Q310" s="19"/>
      <c r="R310" s="19"/>
      <c r="S310" s="19"/>
      <c r="T310" s="19"/>
      <c r="U310" s="19"/>
      <c r="V310" s="19"/>
    </row>
    <row r="311" spans="2:22">
      <c r="B311" s="19"/>
      <c r="C311" s="19"/>
      <c r="D311" s="19"/>
      <c r="E311" s="19"/>
      <c r="F311" s="19"/>
      <c r="G311" s="19"/>
      <c r="H311" s="19"/>
      <c r="I311" s="19"/>
      <c r="J311" s="19"/>
      <c r="K311" s="19"/>
      <c r="L311" s="19"/>
      <c r="M311" s="161"/>
      <c r="N311" s="161"/>
      <c r="O311" s="19"/>
      <c r="P311" s="161"/>
      <c r="Q311" s="19"/>
      <c r="R311" s="19"/>
      <c r="S311" s="19"/>
      <c r="T311" s="19"/>
      <c r="U311" s="19"/>
      <c r="V311" s="19"/>
    </row>
    <row r="312" spans="2:22">
      <c r="B312" s="19"/>
      <c r="C312" s="19"/>
      <c r="D312" s="19"/>
      <c r="E312" s="19"/>
      <c r="F312" s="19"/>
      <c r="G312" s="19"/>
      <c r="H312" s="19"/>
      <c r="I312" s="19"/>
      <c r="J312" s="19"/>
      <c r="K312" s="19"/>
      <c r="L312" s="19"/>
      <c r="M312" s="161"/>
      <c r="N312" s="161"/>
      <c r="O312" s="19"/>
      <c r="P312" s="161"/>
      <c r="Q312" s="19"/>
      <c r="R312" s="19"/>
      <c r="S312" s="19"/>
      <c r="T312" s="19"/>
      <c r="U312" s="19"/>
      <c r="V312" s="19"/>
    </row>
    <row r="313" spans="2:22">
      <c r="B313" s="19"/>
      <c r="C313" s="19"/>
      <c r="D313" s="19"/>
      <c r="E313" s="19"/>
      <c r="F313" s="19"/>
      <c r="G313" s="19"/>
      <c r="H313" s="19"/>
      <c r="I313" s="19"/>
      <c r="J313" s="19"/>
      <c r="K313" s="19"/>
      <c r="L313" s="19"/>
      <c r="M313" s="161"/>
      <c r="N313" s="161"/>
      <c r="O313" s="19"/>
      <c r="P313" s="161"/>
      <c r="Q313" s="19"/>
      <c r="R313" s="19"/>
      <c r="S313" s="19"/>
      <c r="T313" s="19"/>
      <c r="U313" s="19"/>
      <c r="V313" s="19"/>
    </row>
    <row r="314" spans="2:22">
      <c r="B314" s="19"/>
      <c r="C314" s="19"/>
      <c r="D314" s="19"/>
      <c r="E314" s="19"/>
      <c r="F314" s="19"/>
      <c r="G314" s="19"/>
      <c r="H314" s="19"/>
      <c r="I314" s="19"/>
      <c r="J314" s="19"/>
      <c r="K314" s="19"/>
      <c r="L314" s="19"/>
      <c r="M314" s="161"/>
      <c r="N314" s="161"/>
      <c r="O314" s="19"/>
      <c r="P314" s="161"/>
      <c r="Q314" s="19"/>
      <c r="R314" s="19"/>
      <c r="S314" s="19"/>
      <c r="T314" s="19"/>
      <c r="U314" s="19"/>
      <c r="V314" s="19"/>
    </row>
    <row r="315" spans="2:22">
      <c r="B315" s="19"/>
      <c r="C315" s="19"/>
      <c r="D315" s="19"/>
      <c r="E315" s="19"/>
      <c r="F315" s="19"/>
      <c r="G315" s="19"/>
      <c r="H315" s="19"/>
      <c r="I315" s="19"/>
      <c r="J315" s="19"/>
      <c r="K315" s="19"/>
      <c r="L315" s="19"/>
      <c r="M315" s="161"/>
      <c r="N315" s="161"/>
      <c r="O315" s="19"/>
      <c r="P315" s="161"/>
      <c r="Q315" s="19"/>
      <c r="R315" s="19"/>
      <c r="S315" s="19"/>
      <c r="T315" s="19"/>
      <c r="U315" s="19"/>
      <c r="V315" s="19"/>
    </row>
    <row r="316" spans="2:22">
      <c r="B316" s="19"/>
      <c r="C316" s="19"/>
      <c r="D316" s="19"/>
      <c r="E316" s="19"/>
      <c r="F316" s="19"/>
      <c r="G316" s="19"/>
      <c r="H316" s="19"/>
      <c r="I316" s="19"/>
      <c r="J316" s="19"/>
      <c r="K316" s="19"/>
      <c r="L316" s="19"/>
      <c r="M316" s="161"/>
      <c r="N316" s="161"/>
      <c r="O316" s="19"/>
      <c r="P316" s="161"/>
      <c r="Q316" s="19"/>
      <c r="R316" s="19"/>
      <c r="S316" s="19"/>
      <c r="T316" s="19"/>
      <c r="U316" s="19"/>
      <c r="V316" s="19"/>
    </row>
    <row r="317" spans="2:22">
      <c r="B317" s="19"/>
      <c r="C317" s="19"/>
      <c r="D317" s="19"/>
      <c r="E317" s="19"/>
      <c r="F317" s="19"/>
      <c r="G317" s="19"/>
      <c r="H317" s="19"/>
      <c r="I317" s="19"/>
      <c r="J317" s="19"/>
      <c r="K317" s="19"/>
      <c r="L317" s="19"/>
      <c r="M317" s="161"/>
      <c r="N317" s="161"/>
      <c r="O317" s="19"/>
      <c r="P317" s="161"/>
      <c r="Q317" s="19"/>
      <c r="R317" s="19"/>
      <c r="S317" s="19"/>
      <c r="T317" s="19"/>
      <c r="U317" s="19"/>
      <c r="V317" s="19"/>
    </row>
    <row r="318" spans="2:22">
      <c r="B318" s="19"/>
      <c r="C318" s="19"/>
      <c r="D318" s="19"/>
      <c r="E318" s="19"/>
      <c r="F318" s="19"/>
      <c r="G318" s="19"/>
      <c r="H318" s="19"/>
      <c r="I318" s="19"/>
      <c r="J318" s="19"/>
      <c r="K318" s="19"/>
      <c r="L318" s="19"/>
      <c r="M318" s="161"/>
      <c r="N318" s="161"/>
      <c r="O318" s="19"/>
      <c r="P318" s="161"/>
      <c r="Q318" s="19"/>
      <c r="R318" s="19"/>
      <c r="S318" s="19"/>
      <c r="T318" s="19"/>
      <c r="U318" s="19"/>
      <c r="V318" s="19"/>
    </row>
    <row r="319" spans="2:22">
      <c r="B319" s="19"/>
      <c r="C319" s="19"/>
      <c r="D319" s="19"/>
      <c r="E319" s="19"/>
      <c r="F319" s="19"/>
      <c r="G319" s="19"/>
      <c r="H319" s="19"/>
      <c r="I319" s="19"/>
      <c r="J319" s="19"/>
      <c r="K319" s="19"/>
      <c r="L319" s="19"/>
      <c r="M319" s="161"/>
      <c r="N319" s="161"/>
      <c r="O319" s="19"/>
      <c r="P319" s="161"/>
      <c r="Q319" s="19"/>
      <c r="R319" s="19"/>
      <c r="S319" s="19"/>
      <c r="T319" s="19"/>
      <c r="U319" s="19"/>
      <c r="V319" s="19"/>
    </row>
    <row r="320" spans="2:22" s="18" customFormat="1" ht="12">
      <c r="B320" s="19"/>
      <c r="C320" s="19"/>
      <c r="D320" s="19"/>
      <c r="E320" s="19"/>
      <c r="F320" s="19"/>
      <c r="G320" s="19"/>
      <c r="H320" s="19"/>
      <c r="I320" s="19"/>
      <c r="J320" s="19"/>
      <c r="K320" s="19"/>
      <c r="L320" s="19"/>
      <c r="M320" s="19"/>
      <c r="N320" s="19"/>
      <c r="O320" s="19"/>
      <c r="P320" s="19"/>
      <c r="Q320" s="19"/>
      <c r="R320" s="19"/>
      <c r="S320" s="19"/>
      <c r="T320" s="19"/>
      <c r="U320" s="19"/>
      <c r="V320" s="19"/>
    </row>
    <row r="321" spans="2:22">
      <c r="B321" s="19"/>
      <c r="C321" s="19"/>
      <c r="D321" s="19"/>
      <c r="E321" s="19"/>
      <c r="F321" s="19"/>
      <c r="G321" s="19"/>
      <c r="H321" s="19"/>
      <c r="I321" s="19"/>
      <c r="J321" s="19"/>
      <c r="K321" s="19"/>
      <c r="L321" s="19"/>
      <c r="M321" s="161"/>
      <c r="N321" s="161"/>
      <c r="O321" s="19"/>
      <c r="P321" s="161"/>
      <c r="Q321" s="19"/>
      <c r="R321" s="19"/>
      <c r="S321" s="19"/>
      <c r="T321" s="19"/>
      <c r="U321" s="19"/>
      <c r="V321" s="19"/>
    </row>
    <row r="322" spans="2:22">
      <c r="B322" s="19"/>
      <c r="C322" s="19"/>
      <c r="D322" s="19"/>
      <c r="E322" s="19"/>
      <c r="F322" s="19"/>
      <c r="G322" s="19"/>
      <c r="H322" s="19"/>
      <c r="I322" s="19"/>
      <c r="J322" s="19"/>
      <c r="K322" s="33"/>
      <c r="L322" s="33"/>
      <c r="M322" s="161"/>
      <c r="N322" s="161"/>
      <c r="O322" s="19"/>
      <c r="P322" s="161"/>
      <c r="Q322" s="19"/>
      <c r="R322" s="19"/>
      <c r="S322" s="19"/>
      <c r="T322" s="19"/>
      <c r="U322" s="19"/>
      <c r="V322" s="19"/>
    </row>
    <row r="323" spans="2:22">
      <c r="B323" s="19"/>
      <c r="C323" s="19"/>
      <c r="D323" s="19"/>
      <c r="E323" s="19"/>
      <c r="F323" s="19"/>
      <c r="G323" s="19"/>
      <c r="H323" s="19"/>
      <c r="I323" s="19"/>
      <c r="J323" s="19"/>
      <c r="K323" s="19"/>
      <c r="L323" s="19"/>
      <c r="M323" s="161"/>
      <c r="N323" s="161"/>
      <c r="O323" s="19"/>
      <c r="P323" s="161"/>
      <c r="Q323" s="19"/>
      <c r="R323" s="19"/>
      <c r="S323" s="19"/>
      <c r="T323" s="19"/>
      <c r="U323" s="19"/>
      <c r="V323" s="19"/>
    </row>
    <row r="324" spans="2:22">
      <c r="B324" s="19"/>
      <c r="C324" s="19"/>
      <c r="D324" s="19"/>
      <c r="E324" s="19"/>
      <c r="F324" s="19"/>
      <c r="G324" s="19"/>
      <c r="H324" s="19"/>
      <c r="I324" s="19"/>
      <c r="J324" s="19"/>
      <c r="K324" s="19"/>
      <c r="L324" s="19"/>
      <c r="M324" s="161"/>
      <c r="N324" s="161"/>
      <c r="O324" s="19"/>
      <c r="P324" s="161"/>
      <c r="Q324" s="19"/>
      <c r="R324" s="19"/>
      <c r="S324" s="19"/>
      <c r="T324" s="19"/>
      <c r="U324" s="19"/>
      <c r="V324" s="19"/>
    </row>
    <row r="325" spans="2:22">
      <c r="B325" s="19"/>
      <c r="C325" s="19"/>
      <c r="D325" s="19"/>
      <c r="E325" s="19"/>
      <c r="F325" s="19"/>
      <c r="G325" s="19"/>
      <c r="H325" s="19"/>
      <c r="I325" s="19"/>
      <c r="J325" s="19"/>
      <c r="K325" s="19"/>
      <c r="L325" s="19"/>
      <c r="M325" s="161"/>
      <c r="N325" s="161"/>
      <c r="O325" s="19"/>
      <c r="P325" s="161"/>
      <c r="Q325" s="19"/>
      <c r="R325" s="19"/>
      <c r="S325" s="19"/>
      <c r="T325" s="19"/>
      <c r="U325" s="19"/>
      <c r="V325" s="19"/>
    </row>
    <row r="326" spans="2:22">
      <c r="B326" s="19"/>
      <c r="C326" s="19"/>
      <c r="D326" s="19"/>
      <c r="E326" s="19"/>
      <c r="F326" s="19"/>
      <c r="G326" s="19"/>
      <c r="H326" s="19"/>
      <c r="I326" s="19"/>
      <c r="J326" s="19"/>
      <c r="K326" s="19"/>
      <c r="L326" s="19"/>
      <c r="M326" s="161"/>
      <c r="N326" s="161"/>
      <c r="O326" s="19"/>
      <c r="P326" s="161"/>
      <c r="Q326" s="19"/>
      <c r="R326" s="19"/>
      <c r="S326" s="19"/>
      <c r="T326" s="19"/>
      <c r="U326" s="19"/>
      <c r="V326" s="19"/>
    </row>
    <row r="327" spans="2:22">
      <c r="B327" s="19"/>
      <c r="C327" s="19"/>
      <c r="D327" s="19"/>
      <c r="E327" s="19"/>
      <c r="F327" s="19"/>
      <c r="G327" s="19"/>
      <c r="H327" s="19"/>
      <c r="I327" s="19"/>
      <c r="J327" s="19"/>
      <c r="K327" s="19"/>
      <c r="L327" s="19"/>
      <c r="M327" s="161"/>
      <c r="N327" s="161"/>
      <c r="O327" s="19"/>
      <c r="P327" s="161"/>
      <c r="Q327" s="19"/>
      <c r="R327" s="19"/>
      <c r="S327" s="19"/>
      <c r="T327" s="19"/>
      <c r="U327" s="19"/>
      <c r="V327" s="19"/>
    </row>
    <row r="328" spans="2:22">
      <c r="B328" s="19"/>
      <c r="C328" s="19"/>
      <c r="D328" s="19"/>
      <c r="E328" s="19"/>
      <c r="F328" s="19"/>
      <c r="G328" s="19"/>
      <c r="H328" s="19"/>
      <c r="I328" s="19"/>
      <c r="J328" s="19"/>
      <c r="K328" s="19"/>
      <c r="L328" s="19"/>
      <c r="M328" s="161"/>
      <c r="N328" s="161"/>
      <c r="O328" s="19"/>
      <c r="P328" s="161"/>
      <c r="Q328" s="19"/>
      <c r="R328" s="19"/>
      <c r="S328" s="19"/>
      <c r="T328" s="19"/>
      <c r="U328" s="19"/>
      <c r="V328" s="19"/>
    </row>
    <row r="329" spans="2:22">
      <c r="B329" s="19"/>
      <c r="C329" s="19"/>
      <c r="D329" s="19"/>
      <c r="E329" s="19"/>
      <c r="F329" s="19"/>
      <c r="G329" s="19"/>
      <c r="H329" s="19"/>
      <c r="I329" s="19"/>
      <c r="J329" s="19"/>
      <c r="K329" s="19"/>
      <c r="L329" s="19"/>
      <c r="M329" s="161"/>
      <c r="N329" s="161"/>
      <c r="O329" s="19"/>
      <c r="P329" s="161"/>
      <c r="Q329" s="19"/>
      <c r="R329" s="19"/>
      <c r="S329" s="19"/>
      <c r="T329" s="19"/>
      <c r="U329" s="19"/>
      <c r="V329" s="19"/>
    </row>
    <row r="330" spans="2:22">
      <c r="B330" s="19"/>
      <c r="C330" s="19"/>
      <c r="D330" s="19"/>
      <c r="E330" s="19"/>
      <c r="F330" s="19"/>
      <c r="G330" s="19"/>
      <c r="H330" s="19"/>
      <c r="I330" s="19"/>
      <c r="J330" s="19"/>
      <c r="K330" s="19"/>
      <c r="L330" s="19"/>
      <c r="M330" s="161"/>
      <c r="N330" s="161"/>
      <c r="O330" s="19"/>
      <c r="P330" s="161"/>
      <c r="Q330" s="19"/>
      <c r="R330" s="19"/>
      <c r="S330" s="19"/>
      <c r="T330" s="19"/>
      <c r="U330" s="19"/>
      <c r="V330" s="19"/>
    </row>
    <row r="331" spans="2:22">
      <c r="B331" s="19"/>
      <c r="C331" s="19"/>
      <c r="D331" s="19"/>
      <c r="E331" s="19"/>
      <c r="F331" s="19"/>
      <c r="G331" s="19"/>
      <c r="H331" s="19"/>
      <c r="I331" s="19"/>
      <c r="J331" s="19"/>
      <c r="K331" s="19"/>
      <c r="L331" s="19"/>
      <c r="M331" s="161"/>
      <c r="N331" s="161"/>
      <c r="O331" s="19"/>
      <c r="P331" s="161"/>
      <c r="Q331" s="19"/>
      <c r="R331" s="19"/>
      <c r="S331" s="19"/>
      <c r="T331" s="19"/>
      <c r="U331" s="19"/>
      <c r="V331" s="19"/>
    </row>
    <row r="332" spans="2:22">
      <c r="B332" s="19"/>
      <c r="C332" s="19"/>
      <c r="D332" s="19"/>
      <c r="E332" s="19"/>
      <c r="F332" s="19"/>
      <c r="G332" s="19"/>
      <c r="H332" s="19"/>
      <c r="I332" s="19"/>
      <c r="J332" s="19"/>
      <c r="K332" s="19"/>
      <c r="L332" s="19"/>
      <c r="M332" s="161"/>
      <c r="N332" s="161"/>
      <c r="O332" s="19"/>
      <c r="P332" s="161"/>
      <c r="Q332" s="19"/>
      <c r="R332" s="19"/>
      <c r="S332" s="19"/>
      <c r="T332" s="19"/>
      <c r="U332" s="19"/>
      <c r="V332" s="19"/>
    </row>
    <row r="333" spans="2:22">
      <c r="B333" s="19"/>
      <c r="C333" s="19"/>
      <c r="D333" s="19"/>
      <c r="E333" s="19"/>
      <c r="F333" s="19"/>
      <c r="G333" s="19"/>
      <c r="H333" s="19"/>
      <c r="I333" s="19"/>
      <c r="J333" s="19"/>
      <c r="K333" s="19"/>
      <c r="L333" s="19"/>
      <c r="M333" s="161"/>
      <c r="N333" s="161"/>
      <c r="O333" s="19"/>
      <c r="P333" s="161"/>
      <c r="Q333" s="19"/>
      <c r="R333" s="19"/>
      <c r="S333" s="19"/>
      <c r="T333" s="19"/>
      <c r="U333" s="19"/>
      <c r="V333" s="19"/>
    </row>
    <row r="334" spans="2:22">
      <c r="B334" s="19"/>
      <c r="C334" s="19"/>
      <c r="D334" s="19"/>
      <c r="E334" s="19"/>
      <c r="F334" s="19"/>
      <c r="G334" s="19"/>
      <c r="H334" s="19"/>
      <c r="I334" s="19"/>
      <c r="J334" s="19"/>
      <c r="K334" s="19"/>
      <c r="L334" s="19"/>
      <c r="M334" s="161"/>
      <c r="N334" s="161"/>
      <c r="O334" s="19"/>
      <c r="P334" s="161"/>
      <c r="Q334" s="19"/>
      <c r="R334" s="19"/>
      <c r="S334" s="19"/>
      <c r="T334" s="19"/>
      <c r="U334" s="19"/>
      <c r="V334" s="19"/>
    </row>
    <row r="335" spans="2:22">
      <c r="B335" s="19"/>
      <c r="C335" s="19"/>
      <c r="D335" s="19"/>
      <c r="E335" s="19"/>
      <c r="F335" s="19"/>
      <c r="G335" s="19"/>
      <c r="H335" s="19"/>
      <c r="I335" s="19"/>
      <c r="J335" s="19"/>
      <c r="K335" s="19"/>
      <c r="L335" s="19"/>
      <c r="M335" s="161"/>
      <c r="N335" s="161"/>
      <c r="O335" s="19"/>
      <c r="P335" s="161"/>
      <c r="Q335" s="19"/>
      <c r="R335" s="19"/>
      <c r="S335" s="19"/>
      <c r="T335" s="19"/>
      <c r="U335" s="19"/>
      <c r="V335" s="19"/>
    </row>
    <row r="336" spans="2:22">
      <c r="B336" s="19"/>
      <c r="C336" s="19"/>
      <c r="D336" s="19"/>
      <c r="E336" s="19"/>
      <c r="F336" s="19"/>
      <c r="G336" s="19"/>
      <c r="H336" s="19"/>
      <c r="I336" s="19"/>
      <c r="J336" s="19"/>
      <c r="K336" s="19"/>
      <c r="L336" s="19"/>
      <c r="M336" s="161"/>
      <c r="N336" s="161"/>
      <c r="O336" s="19"/>
      <c r="P336" s="161"/>
      <c r="Q336" s="19"/>
      <c r="R336" s="19"/>
      <c r="S336" s="19"/>
      <c r="T336" s="19"/>
      <c r="U336" s="19"/>
      <c r="V336" s="19"/>
    </row>
    <row r="337" spans="2:22">
      <c r="B337" s="19"/>
      <c r="C337" s="19"/>
      <c r="D337" s="19"/>
      <c r="E337" s="19"/>
      <c r="F337" s="19"/>
      <c r="G337" s="19"/>
      <c r="H337" s="19"/>
      <c r="I337" s="19"/>
      <c r="J337" s="19"/>
      <c r="K337" s="19"/>
      <c r="L337" s="19"/>
      <c r="M337" s="161"/>
      <c r="N337" s="161"/>
      <c r="O337" s="19"/>
      <c r="P337" s="161"/>
      <c r="Q337" s="19"/>
      <c r="R337" s="19"/>
      <c r="S337" s="19"/>
      <c r="T337" s="19"/>
      <c r="U337" s="19"/>
      <c r="V337" s="19"/>
    </row>
    <row r="338" spans="2:22" s="18" customFormat="1" ht="12">
      <c r="B338" s="19"/>
      <c r="C338" s="19"/>
      <c r="D338" s="19"/>
      <c r="E338" s="19"/>
      <c r="F338" s="19"/>
      <c r="G338" s="19"/>
      <c r="H338" s="19"/>
      <c r="I338" s="19"/>
      <c r="J338" s="19"/>
      <c r="K338" s="19"/>
      <c r="L338" s="19"/>
      <c r="M338" s="19"/>
      <c r="N338" s="19"/>
      <c r="O338" s="19"/>
      <c r="P338" s="19"/>
      <c r="Q338" s="19"/>
      <c r="R338" s="19"/>
      <c r="S338" s="19"/>
      <c r="T338" s="19"/>
      <c r="U338" s="19"/>
      <c r="V338" s="19"/>
    </row>
    <row r="339" spans="2:22">
      <c r="B339" s="19"/>
      <c r="C339" s="19"/>
      <c r="D339" s="19"/>
      <c r="E339" s="19"/>
      <c r="F339" s="19"/>
      <c r="G339" s="19"/>
      <c r="H339" s="19"/>
      <c r="I339" s="19"/>
      <c r="J339" s="19"/>
      <c r="K339" s="19"/>
      <c r="L339" s="19"/>
      <c r="M339" s="161"/>
      <c r="N339" s="161"/>
      <c r="O339" s="19"/>
      <c r="P339" s="161"/>
      <c r="Q339" s="19"/>
      <c r="R339" s="19"/>
      <c r="S339" s="19"/>
      <c r="T339" s="19"/>
      <c r="U339" s="19"/>
      <c r="V339" s="19"/>
    </row>
    <row r="340" spans="2:22">
      <c r="B340" s="19"/>
      <c r="C340" s="19"/>
      <c r="D340" s="19"/>
      <c r="E340" s="19"/>
      <c r="F340" s="19"/>
      <c r="G340" s="19"/>
      <c r="H340" s="19"/>
      <c r="I340" s="19"/>
      <c r="J340" s="19"/>
      <c r="K340" s="19"/>
      <c r="L340" s="19"/>
      <c r="M340" s="161"/>
      <c r="N340" s="161"/>
      <c r="O340" s="19"/>
      <c r="P340" s="161"/>
      <c r="Q340" s="19"/>
      <c r="R340" s="19"/>
      <c r="S340" s="19"/>
      <c r="T340" s="19"/>
      <c r="U340" s="19"/>
      <c r="V340" s="19"/>
    </row>
    <row r="341" spans="2:22">
      <c r="B341" s="19"/>
      <c r="C341" s="19"/>
      <c r="D341" s="19"/>
      <c r="E341" s="19"/>
      <c r="F341" s="19"/>
      <c r="G341" s="19"/>
      <c r="H341" s="19"/>
      <c r="I341" s="19"/>
      <c r="J341" s="19"/>
      <c r="K341" s="19"/>
      <c r="L341" s="19"/>
      <c r="M341" s="161"/>
      <c r="N341" s="161"/>
      <c r="O341" s="19"/>
      <c r="P341" s="161"/>
      <c r="Q341" s="19"/>
      <c r="R341" s="19"/>
      <c r="S341" s="19"/>
      <c r="T341" s="19"/>
      <c r="U341" s="19"/>
      <c r="V341" s="19"/>
    </row>
    <row r="342" spans="2:22">
      <c r="B342" s="19"/>
      <c r="C342" s="19"/>
      <c r="D342" s="19"/>
      <c r="E342" s="19"/>
      <c r="F342" s="19"/>
      <c r="G342" s="19"/>
      <c r="H342" s="19"/>
      <c r="I342" s="19"/>
      <c r="J342" s="19"/>
      <c r="K342" s="19"/>
      <c r="L342" s="19"/>
      <c r="M342" s="161"/>
      <c r="N342" s="161"/>
      <c r="O342" s="19"/>
      <c r="P342" s="161"/>
      <c r="Q342" s="19"/>
      <c r="R342" s="19"/>
      <c r="S342" s="19"/>
      <c r="T342" s="19"/>
      <c r="U342" s="19"/>
      <c r="V342" s="19"/>
    </row>
    <row r="343" spans="2:22">
      <c r="B343" s="19"/>
      <c r="C343" s="19"/>
      <c r="D343" s="19"/>
      <c r="E343" s="19"/>
      <c r="F343" s="19"/>
      <c r="G343" s="19"/>
      <c r="H343" s="19"/>
      <c r="I343" s="19"/>
      <c r="J343" s="19"/>
      <c r="K343" s="19"/>
      <c r="L343" s="19"/>
      <c r="M343" s="161"/>
      <c r="N343" s="161"/>
      <c r="O343" s="19"/>
      <c r="P343" s="161"/>
      <c r="Q343" s="19"/>
      <c r="R343" s="19"/>
      <c r="S343" s="19"/>
      <c r="T343" s="19"/>
      <c r="U343" s="19"/>
      <c r="V343" s="19"/>
    </row>
    <row r="344" spans="2:22">
      <c r="B344" s="19"/>
      <c r="C344" s="19"/>
      <c r="D344" s="19"/>
      <c r="E344" s="19"/>
      <c r="F344" s="19"/>
      <c r="G344" s="19"/>
      <c r="H344" s="19"/>
      <c r="I344" s="19"/>
      <c r="J344" s="19"/>
      <c r="K344" s="19"/>
      <c r="L344" s="19"/>
      <c r="M344" s="161"/>
      <c r="N344" s="161"/>
      <c r="O344" s="19"/>
      <c r="P344" s="161"/>
      <c r="Q344" s="19"/>
      <c r="R344" s="19"/>
      <c r="S344" s="19"/>
      <c r="T344" s="19"/>
      <c r="U344" s="19"/>
      <c r="V344" s="19"/>
    </row>
    <row r="345" spans="2:22">
      <c r="B345" s="19"/>
      <c r="C345" s="19"/>
      <c r="D345" s="19"/>
      <c r="E345" s="19"/>
      <c r="F345" s="19"/>
      <c r="G345" s="19"/>
      <c r="H345" s="19"/>
      <c r="I345" s="19"/>
      <c r="J345" s="19"/>
      <c r="K345" s="19"/>
      <c r="L345" s="19"/>
      <c r="M345" s="161"/>
      <c r="N345" s="161"/>
      <c r="O345" s="19"/>
      <c r="P345" s="161"/>
      <c r="Q345" s="19"/>
      <c r="R345" s="19"/>
      <c r="S345" s="19"/>
      <c r="T345" s="19"/>
      <c r="U345" s="19"/>
      <c r="V345" s="19"/>
    </row>
    <row r="346" spans="2:22">
      <c r="B346" s="19"/>
      <c r="C346" s="19"/>
      <c r="D346" s="19"/>
      <c r="E346" s="19"/>
      <c r="F346" s="19"/>
      <c r="G346" s="19"/>
      <c r="H346" s="19"/>
      <c r="I346" s="19"/>
      <c r="J346" s="19"/>
      <c r="K346" s="19"/>
      <c r="L346" s="19"/>
      <c r="M346" s="161"/>
      <c r="N346" s="161"/>
      <c r="O346" s="19"/>
      <c r="P346" s="161"/>
      <c r="Q346" s="19"/>
      <c r="R346" s="19"/>
      <c r="S346" s="19"/>
      <c r="T346" s="19"/>
      <c r="U346" s="19"/>
      <c r="V346" s="19"/>
    </row>
    <row r="347" spans="2:22">
      <c r="B347" s="19"/>
      <c r="C347" s="19"/>
      <c r="D347" s="19"/>
      <c r="E347" s="19"/>
      <c r="F347" s="19"/>
      <c r="G347" s="19"/>
      <c r="H347" s="19"/>
      <c r="I347" s="19"/>
      <c r="J347" s="19"/>
      <c r="K347" s="19"/>
      <c r="L347" s="19"/>
      <c r="M347" s="161"/>
      <c r="N347" s="161"/>
      <c r="O347" s="19"/>
      <c r="P347" s="161"/>
      <c r="Q347" s="19"/>
      <c r="R347" s="19"/>
      <c r="S347" s="19"/>
      <c r="T347" s="19"/>
      <c r="U347" s="19"/>
      <c r="V347" s="19"/>
    </row>
    <row r="348" spans="2:22">
      <c r="B348" s="19"/>
      <c r="C348" s="19"/>
      <c r="D348" s="19"/>
      <c r="E348" s="19"/>
      <c r="F348" s="19"/>
      <c r="G348" s="19"/>
      <c r="H348" s="19"/>
      <c r="I348" s="19"/>
      <c r="J348" s="19"/>
      <c r="K348" s="19"/>
      <c r="L348" s="19"/>
      <c r="M348" s="161"/>
      <c r="N348" s="161"/>
      <c r="O348" s="19"/>
      <c r="P348" s="161"/>
      <c r="Q348" s="19"/>
      <c r="R348" s="19"/>
      <c r="S348" s="19"/>
      <c r="T348" s="19"/>
      <c r="U348" s="19"/>
      <c r="V348" s="19"/>
    </row>
    <row r="349" spans="2:22">
      <c r="B349" s="19"/>
      <c r="C349" s="19"/>
      <c r="D349" s="19"/>
      <c r="E349" s="19"/>
      <c r="F349" s="19"/>
      <c r="G349" s="19"/>
      <c r="H349" s="19"/>
      <c r="I349" s="19"/>
      <c r="J349" s="19"/>
      <c r="K349" s="19"/>
      <c r="L349" s="19"/>
      <c r="M349" s="161"/>
      <c r="N349" s="161"/>
      <c r="O349" s="19"/>
      <c r="P349" s="161"/>
      <c r="Q349" s="19"/>
      <c r="R349" s="19"/>
      <c r="S349" s="19"/>
      <c r="T349" s="19"/>
      <c r="U349" s="19"/>
      <c r="V349" s="19"/>
    </row>
    <row r="350" spans="2:22">
      <c r="B350" s="19"/>
      <c r="C350" s="19"/>
      <c r="D350" s="19"/>
      <c r="E350" s="19"/>
      <c r="F350" s="19"/>
      <c r="G350" s="19"/>
      <c r="H350" s="19"/>
      <c r="I350" s="19"/>
      <c r="J350" s="19"/>
      <c r="K350" s="19"/>
      <c r="L350" s="19"/>
      <c r="M350" s="161"/>
      <c r="N350" s="161"/>
      <c r="O350" s="19"/>
      <c r="P350" s="161"/>
      <c r="Q350" s="19"/>
      <c r="R350" s="19"/>
      <c r="S350" s="19"/>
      <c r="T350" s="19"/>
      <c r="U350" s="19"/>
      <c r="V350" s="19"/>
    </row>
    <row r="351" spans="2:22">
      <c r="B351" s="19"/>
      <c r="C351" s="19"/>
      <c r="D351" s="19"/>
      <c r="E351" s="19"/>
      <c r="F351" s="19"/>
      <c r="G351" s="19"/>
      <c r="H351" s="19"/>
      <c r="I351" s="19"/>
      <c r="J351" s="19"/>
      <c r="K351" s="19"/>
      <c r="L351" s="19"/>
      <c r="M351" s="161"/>
      <c r="N351" s="161"/>
      <c r="O351" s="19"/>
      <c r="P351" s="161"/>
      <c r="Q351" s="19"/>
      <c r="R351" s="19"/>
      <c r="S351" s="19"/>
      <c r="T351" s="19"/>
      <c r="U351" s="19"/>
      <c r="V351" s="19"/>
    </row>
    <row r="352" spans="2:22">
      <c r="B352" s="19"/>
      <c r="C352" s="19"/>
      <c r="D352" s="19"/>
      <c r="E352" s="19"/>
      <c r="F352" s="19"/>
      <c r="G352" s="19"/>
      <c r="H352" s="19"/>
      <c r="I352" s="19"/>
      <c r="J352" s="19"/>
      <c r="K352" s="19"/>
      <c r="L352" s="19"/>
      <c r="M352" s="161"/>
      <c r="N352" s="161"/>
      <c r="O352" s="19"/>
      <c r="P352" s="161"/>
      <c r="Q352" s="19"/>
      <c r="R352" s="19"/>
      <c r="S352" s="19"/>
      <c r="T352" s="19"/>
      <c r="U352" s="19"/>
      <c r="V352" s="19"/>
    </row>
    <row r="353" spans="2:22">
      <c r="B353" s="19"/>
      <c r="C353" s="19"/>
      <c r="D353" s="19"/>
      <c r="E353" s="19"/>
      <c r="F353" s="19"/>
      <c r="G353" s="19"/>
      <c r="H353" s="19"/>
      <c r="I353" s="19"/>
      <c r="J353" s="19"/>
      <c r="K353" s="19"/>
      <c r="L353" s="19"/>
      <c r="M353" s="161"/>
      <c r="N353" s="161"/>
      <c r="O353" s="19"/>
      <c r="P353" s="161"/>
      <c r="Q353" s="19"/>
      <c r="R353" s="19"/>
      <c r="S353" s="19"/>
      <c r="T353" s="19"/>
      <c r="U353" s="19"/>
      <c r="V353" s="19"/>
    </row>
    <row r="354" spans="2:22">
      <c r="B354" s="19"/>
      <c r="C354" s="19"/>
      <c r="D354" s="19"/>
      <c r="E354" s="19"/>
      <c r="F354" s="19"/>
      <c r="G354" s="19"/>
      <c r="H354" s="19"/>
      <c r="I354" s="19"/>
      <c r="J354" s="19"/>
      <c r="K354" s="19"/>
      <c r="L354" s="19"/>
      <c r="M354" s="161"/>
      <c r="N354" s="161"/>
      <c r="O354" s="19"/>
      <c r="P354" s="161"/>
      <c r="Q354" s="19"/>
      <c r="R354" s="19"/>
      <c r="S354" s="19"/>
      <c r="T354" s="19"/>
      <c r="U354" s="19"/>
      <c r="V354" s="19"/>
    </row>
    <row r="355" spans="2:22">
      <c r="B355" s="19"/>
      <c r="C355" s="19"/>
      <c r="D355" s="19"/>
      <c r="E355" s="19"/>
      <c r="F355" s="19"/>
      <c r="G355" s="19"/>
      <c r="H355" s="19"/>
      <c r="I355" s="19"/>
      <c r="J355" s="19"/>
      <c r="K355" s="19"/>
      <c r="L355" s="19"/>
      <c r="M355" s="161"/>
      <c r="N355" s="161"/>
      <c r="O355" s="19"/>
      <c r="P355" s="161"/>
      <c r="Q355" s="19"/>
      <c r="R355" s="19"/>
      <c r="S355" s="19"/>
      <c r="T355" s="19"/>
      <c r="U355" s="19"/>
      <c r="V355" s="19"/>
    </row>
    <row r="356" spans="2:22">
      <c r="B356" s="19"/>
      <c r="C356" s="19"/>
      <c r="D356" s="19"/>
      <c r="E356" s="19"/>
      <c r="F356" s="19"/>
      <c r="G356" s="19"/>
      <c r="H356" s="19"/>
      <c r="I356" s="19"/>
      <c r="J356" s="19"/>
      <c r="K356" s="19"/>
      <c r="L356" s="19"/>
      <c r="M356" s="161"/>
      <c r="N356" s="161"/>
      <c r="O356" s="19"/>
      <c r="P356" s="161"/>
      <c r="Q356" s="19"/>
      <c r="R356" s="19"/>
      <c r="S356" s="19"/>
      <c r="T356" s="19"/>
      <c r="U356" s="19"/>
      <c r="V356" s="19"/>
    </row>
    <row r="357" spans="2:22">
      <c r="B357" s="19"/>
      <c r="C357" s="19"/>
      <c r="D357" s="19"/>
      <c r="E357" s="19"/>
      <c r="F357" s="19"/>
      <c r="G357" s="19"/>
      <c r="H357" s="19"/>
      <c r="I357" s="19"/>
      <c r="J357" s="19"/>
      <c r="K357" s="19"/>
      <c r="L357" s="19"/>
      <c r="M357" s="161"/>
      <c r="N357" s="161"/>
      <c r="O357" s="19"/>
      <c r="P357" s="161"/>
      <c r="Q357" s="19"/>
      <c r="R357" s="19"/>
      <c r="S357" s="19"/>
      <c r="T357" s="19"/>
      <c r="U357" s="19"/>
      <c r="V357" s="19"/>
    </row>
    <row r="358" spans="2:22">
      <c r="B358" s="19"/>
      <c r="C358" s="19"/>
      <c r="D358" s="19"/>
      <c r="E358" s="19"/>
      <c r="F358" s="19"/>
      <c r="G358" s="19"/>
      <c r="H358" s="19"/>
      <c r="I358" s="19"/>
      <c r="J358" s="19"/>
      <c r="K358" s="19"/>
      <c r="L358" s="19"/>
      <c r="M358" s="161"/>
      <c r="N358" s="161"/>
      <c r="O358" s="19"/>
      <c r="P358" s="161"/>
      <c r="Q358" s="19"/>
      <c r="R358" s="19"/>
      <c r="S358" s="19"/>
      <c r="T358" s="19"/>
      <c r="U358" s="19"/>
      <c r="V358" s="19"/>
    </row>
    <row r="359" spans="2:22">
      <c r="B359" s="19"/>
      <c r="C359" s="19"/>
      <c r="D359" s="19"/>
      <c r="E359" s="19"/>
      <c r="F359" s="19"/>
      <c r="G359" s="19"/>
      <c r="H359" s="19"/>
      <c r="I359" s="19"/>
      <c r="J359" s="19"/>
      <c r="K359" s="19"/>
      <c r="L359" s="19"/>
      <c r="M359" s="161"/>
      <c r="N359" s="161"/>
      <c r="O359" s="19"/>
      <c r="P359" s="161"/>
      <c r="Q359" s="19"/>
      <c r="R359" s="19"/>
      <c r="S359" s="19"/>
      <c r="T359" s="19"/>
      <c r="U359" s="19"/>
      <c r="V359" s="19"/>
    </row>
    <row r="360" spans="2:22">
      <c r="B360" s="19"/>
      <c r="C360" s="19"/>
      <c r="D360" s="19"/>
      <c r="E360" s="19"/>
      <c r="F360" s="19"/>
      <c r="G360" s="19"/>
      <c r="H360" s="19"/>
      <c r="I360" s="19"/>
      <c r="J360" s="19"/>
      <c r="K360" s="19"/>
      <c r="L360" s="19"/>
      <c r="M360" s="161"/>
      <c r="N360" s="161"/>
      <c r="O360" s="19"/>
      <c r="P360" s="161"/>
      <c r="Q360" s="19"/>
      <c r="R360" s="19"/>
      <c r="S360" s="19"/>
      <c r="T360" s="19"/>
      <c r="U360" s="19"/>
      <c r="V360" s="19"/>
    </row>
    <row r="361" spans="2:22">
      <c r="B361" s="19"/>
      <c r="C361" s="19"/>
      <c r="D361" s="19"/>
      <c r="E361" s="19"/>
      <c r="F361" s="19"/>
      <c r="G361" s="19"/>
      <c r="H361" s="19"/>
      <c r="I361" s="19"/>
      <c r="J361" s="19"/>
      <c r="K361" s="19"/>
      <c r="L361" s="19"/>
      <c r="M361" s="161"/>
      <c r="N361" s="161"/>
      <c r="O361" s="19"/>
      <c r="P361" s="161"/>
      <c r="Q361" s="19"/>
      <c r="R361" s="19"/>
      <c r="S361" s="19"/>
      <c r="T361" s="19"/>
      <c r="U361" s="19"/>
      <c r="V361" s="19"/>
    </row>
    <row r="362" spans="2:22">
      <c r="B362" s="19"/>
      <c r="C362" s="19"/>
      <c r="D362" s="19"/>
      <c r="E362" s="19"/>
      <c r="F362" s="19"/>
      <c r="G362" s="19"/>
      <c r="H362" s="19"/>
      <c r="I362" s="19"/>
      <c r="J362" s="19"/>
      <c r="K362" s="19"/>
      <c r="L362" s="19"/>
      <c r="M362" s="161"/>
      <c r="N362" s="161"/>
      <c r="O362" s="19"/>
      <c r="P362" s="161"/>
      <c r="Q362" s="19"/>
      <c r="R362" s="19"/>
      <c r="S362" s="19"/>
      <c r="T362" s="19"/>
      <c r="U362" s="19"/>
      <c r="V362" s="19"/>
    </row>
    <row r="363" spans="2:22">
      <c r="B363" s="19"/>
      <c r="C363" s="19"/>
      <c r="D363" s="19"/>
      <c r="E363" s="19"/>
      <c r="F363" s="19"/>
      <c r="G363" s="19"/>
      <c r="H363" s="19"/>
      <c r="I363" s="19"/>
      <c r="J363" s="19"/>
      <c r="K363" s="19"/>
      <c r="L363" s="19"/>
      <c r="M363" s="161"/>
      <c r="N363" s="161"/>
      <c r="O363" s="19"/>
      <c r="P363" s="161"/>
      <c r="Q363" s="19"/>
      <c r="R363" s="19"/>
      <c r="S363" s="19"/>
      <c r="T363" s="19"/>
      <c r="U363" s="19"/>
      <c r="V363" s="19"/>
    </row>
    <row r="364" spans="2:22">
      <c r="B364" s="19"/>
      <c r="C364" s="19"/>
      <c r="D364" s="19"/>
      <c r="E364" s="19"/>
      <c r="F364" s="19"/>
      <c r="G364" s="19"/>
      <c r="H364" s="19"/>
      <c r="I364" s="19"/>
      <c r="J364" s="19"/>
      <c r="K364" s="19"/>
      <c r="L364" s="19"/>
      <c r="M364" s="161"/>
      <c r="N364" s="161"/>
      <c r="O364" s="19"/>
      <c r="P364" s="161"/>
      <c r="Q364" s="19"/>
      <c r="R364" s="19"/>
      <c r="S364" s="19"/>
      <c r="T364" s="19"/>
      <c r="U364" s="19"/>
      <c r="V364" s="19"/>
    </row>
    <row r="365" spans="2:22">
      <c r="B365" s="19"/>
      <c r="C365" s="19"/>
      <c r="D365" s="19"/>
      <c r="E365" s="19"/>
      <c r="F365" s="19"/>
      <c r="G365" s="19"/>
      <c r="H365" s="19"/>
      <c r="I365" s="19"/>
      <c r="J365" s="19"/>
      <c r="K365" s="19"/>
      <c r="L365" s="19"/>
      <c r="M365" s="161"/>
      <c r="N365" s="161"/>
      <c r="O365" s="19"/>
      <c r="P365" s="161"/>
      <c r="Q365" s="19"/>
      <c r="R365" s="19"/>
      <c r="S365" s="19"/>
      <c r="T365" s="19"/>
      <c r="U365" s="19"/>
      <c r="V365" s="19"/>
    </row>
    <row r="366" spans="2:22">
      <c r="B366" s="19"/>
      <c r="C366" s="19"/>
      <c r="D366" s="19"/>
      <c r="E366" s="19"/>
      <c r="F366" s="19"/>
      <c r="G366" s="19"/>
      <c r="H366" s="19"/>
      <c r="I366" s="19"/>
      <c r="J366" s="19"/>
      <c r="K366" s="19"/>
      <c r="L366" s="19"/>
      <c r="M366" s="161"/>
      <c r="N366" s="161"/>
      <c r="O366" s="19"/>
      <c r="P366" s="161"/>
      <c r="Q366" s="19"/>
      <c r="R366" s="19"/>
      <c r="S366" s="19"/>
      <c r="T366" s="19"/>
      <c r="U366" s="19"/>
      <c r="V366" s="19"/>
    </row>
    <row r="367" spans="2:22">
      <c r="B367" s="19"/>
      <c r="C367" s="19"/>
      <c r="D367" s="19"/>
      <c r="E367" s="19"/>
      <c r="F367" s="19"/>
      <c r="G367" s="19"/>
      <c r="H367" s="19"/>
      <c r="I367" s="19"/>
      <c r="J367" s="19"/>
      <c r="K367" s="19"/>
      <c r="L367" s="19"/>
      <c r="M367" s="161"/>
      <c r="N367" s="161"/>
      <c r="O367" s="19"/>
      <c r="P367" s="161"/>
      <c r="Q367" s="19"/>
      <c r="R367" s="19"/>
      <c r="S367" s="19"/>
      <c r="T367" s="19"/>
      <c r="U367" s="19"/>
      <c r="V367" s="19"/>
    </row>
    <row r="368" spans="2:22">
      <c r="B368" s="19"/>
      <c r="C368" s="19"/>
      <c r="D368" s="19"/>
      <c r="E368" s="19"/>
      <c r="F368" s="19"/>
      <c r="G368" s="19"/>
      <c r="H368" s="19"/>
      <c r="I368" s="19"/>
      <c r="J368" s="19"/>
      <c r="K368" s="19"/>
      <c r="L368" s="19"/>
      <c r="M368" s="161"/>
      <c r="N368" s="161"/>
      <c r="O368" s="19"/>
      <c r="P368" s="161"/>
      <c r="Q368" s="19"/>
      <c r="R368" s="19"/>
      <c r="S368" s="19"/>
      <c r="T368" s="19"/>
      <c r="U368" s="19"/>
      <c r="V368" s="19"/>
    </row>
    <row r="369" spans="2:22">
      <c r="B369" s="19"/>
      <c r="C369" s="19"/>
      <c r="D369" s="19"/>
      <c r="E369" s="19"/>
      <c r="F369" s="19"/>
      <c r="G369" s="19"/>
      <c r="H369" s="19"/>
      <c r="I369" s="19"/>
      <c r="J369" s="19"/>
      <c r="K369" s="19"/>
      <c r="L369" s="19"/>
      <c r="M369" s="161"/>
      <c r="N369" s="161"/>
      <c r="O369" s="19"/>
      <c r="P369" s="161"/>
      <c r="Q369" s="19"/>
      <c r="R369" s="19"/>
      <c r="S369" s="19"/>
      <c r="T369" s="19"/>
      <c r="U369" s="19"/>
      <c r="V369" s="19"/>
    </row>
    <row r="370" spans="2:22">
      <c r="B370" s="19"/>
      <c r="C370" s="19"/>
      <c r="D370" s="19"/>
      <c r="E370" s="19"/>
      <c r="F370" s="19"/>
      <c r="G370" s="19"/>
      <c r="H370" s="19"/>
      <c r="I370" s="19"/>
      <c r="J370" s="19"/>
      <c r="K370" s="19"/>
      <c r="L370" s="19"/>
      <c r="M370" s="161"/>
      <c r="N370" s="161"/>
      <c r="O370" s="19"/>
      <c r="P370" s="161"/>
      <c r="Q370" s="19"/>
      <c r="R370" s="19"/>
      <c r="S370" s="19"/>
      <c r="T370" s="19"/>
      <c r="U370" s="19"/>
      <c r="V370" s="19"/>
    </row>
    <row r="371" spans="2:22">
      <c r="B371" s="19"/>
      <c r="C371" s="19"/>
      <c r="D371" s="19"/>
      <c r="E371" s="19"/>
      <c r="F371" s="19"/>
      <c r="G371" s="19"/>
      <c r="H371" s="19"/>
      <c r="I371" s="19"/>
      <c r="J371" s="19"/>
      <c r="K371" s="19"/>
      <c r="L371" s="19"/>
      <c r="M371" s="161"/>
      <c r="N371" s="161"/>
      <c r="O371" s="19"/>
      <c r="P371" s="161"/>
      <c r="Q371" s="19"/>
      <c r="R371" s="19"/>
      <c r="S371" s="19"/>
      <c r="T371" s="19"/>
      <c r="U371" s="19"/>
      <c r="V371" s="19"/>
    </row>
    <row r="372" spans="2:22">
      <c r="B372" s="19"/>
      <c r="C372" s="19"/>
      <c r="D372" s="19"/>
      <c r="E372" s="19"/>
      <c r="F372" s="19"/>
      <c r="G372" s="19"/>
      <c r="H372" s="19"/>
      <c r="I372" s="19"/>
      <c r="J372" s="19"/>
      <c r="K372" s="19"/>
      <c r="L372" s="19"/>
      <c r="M372" s="161"/>
      <c r="N372" s="161"/>
      <c r="O372" s="19"/>
      <c r="P372" s="161"/>
      <c r="Q372" s="19"/>
      <c r="R372" s="19"/>
      <c r="S372" s="19"/>
      <c r="T372" s="19"/>
      <c r="U372" s="19"/>
      <c r="V372" s="19"/>
    </row>
    <row r="373" spans="2:22">
      <c r="B373" s="19"/>
      <c r="C373" s="19"/>
      <c r="D373" s="19"/>
      <c r="E373" s="19"/>
      <c r="F373" s="19"/>
      <c r="G373" s="19"/>
      <c r="H373" s="19"/>
      <c r="I373" s="19"/>
      <c r="J373" s="19"/>
      <c r="K373" s="19"/>
      <c r="L373" s="19"/>
      <c r="M373" s="161"/>
      <c r="N373" s="161"/>
      <c r="O373" s="19"/>
      <c r="P373" s="161"/>
      <c r="Q373" s="19"/>
      <c r="R373" s="19"/>
      <c r="S373" s="19"/>
      <c r="T373" s="19"/>
      <c r="U373" s="19"/>
      <c r="V373" s="19"/>
    </row>
    <row r="374" spans="2:22">
      <c r="B374" s="19"/>
      <c r="C374" s="19"/>
      <c r="D374" s="19"/>
      <c r="E374" s="19"/>
      <c r="F374" s="19"/>
      <c r="G374" s="19"/>
      <c r="H374" s="19"/>
      <c r="I374" s="19"/>
      <c r="J374" s="19"/>
      <c r="K374" s="19"/>
      <c r="L374" s="19"/>
      <c r="M374" s="161"/>
      <c r="N374" s="161"/>
      <c r="O374" s="19"/>
      <c r="P374" s="161"/>
      <c r="Q374" s="19"/>
      <c r="R374" s="19"/>
      <c r="S374" s="19"/>
      <c r="T374" s="19"/>
      <c r="U374" s="19"/>
      <c r="V374" s="19"/>
    </row>
    <row r="375" spans="2:22">
      <c r="B375" s="19"/>
      <c r="C375" s="19"/>
      <c r="D375" s="19"/>
      <c r="E375" s="19"/>
      <c r="F375" s="19"/>
      <c r="G375" s="19"/>
      <c r="H375" s="19"/>
      <c r="I375" s="19"/>
      <c r="J375" s="19"/>
      <c r="K375" s="19"/>
      <c r="L375" s="19"/>
      <c r="M375" s="161"/>
      <c r="N375" s="161"/>
      <c r="O375" s="19"/>
      <c r="P375" s="161"/>
      <c r="Q375" s="19"/>
      <c r="R375" s="19"/>
      <c r="S375" s="19"/>
      <c r="T375" s="19"/>
      <c r="U375" s="19"/>
      <c r="V375" s="19"/>
    </row>
    <row r="376" spans="2:22">
      <c r="B376" s="19"/>
      <c r="C376" s="19"/>
      <c r="D376" s="19"/>
      <c r="E376" s="19"/>
      <c r="F376" s="19"/>
      <c r="G376" s="19"/>
      <c r="H376" s="19"/>
      <c r="I376" s="19"/>
      <c r="J376" s="19"/>
      <c r="K376" s="19"/>
      <c r="L376" s="19"/>
      <c r="M376" s="161"/>
      <c r="N376" s="161"/>
      <c r="O376" s="19"/>
      <c r="P376" s="161"/>
      <c r="Q376" s="19"/>
      <c r="R376" s="19"/>
      <c r="S376" s="19"/>
      <c r="T376" s="19"/>
      <c r="U376" s="19"/>
      <c r="V376" s="19"/>
    </row>
    <row r="377" spans="2:22">
      <c r="B377" s="19"/>
      <c r="C377" s="19"/>
      <c r="D377" s="19"/>
      <c r="E377" s="19"/>
      <c r="F377" s="19"/>
      <c r="G377" s="19"/>
      <c r="H377" s="19"/>
      <c r="I377" s="19"/>
      <c r="J377" s="19"/>
      <c r="K377" s="19"/>
      <c r="L377" s="19"/>
      <c r="M377" s="161"/>
      <c r="N377" s="161"/>
      <c r="O377" s="19"/>
      <c r="P377" s="161"/>
      <c r="Q377" s="19"/>
      <c r="R377" s="19"/>
      <c r="S377" s="19"/>
      <c r="T377" s="19"/>
      <c r="U377" s="19"/>
      <c r="V377" s="19"/>
    </row>
    <row r="378" spans="2:22">
      <c r="B378" s="19"/>
      <c r="C378" s="19"/>
      <c r="D378" s="19"/>
      <c r="E378" s="19"/>
      <c r="F378" s="19"/>
      <c r="G378" s="19"/>
      <c r="H378" s="19"/>
      <c r="I378" s="19"/>
      <c r="J378" s="19"/>
      <c r="K378" s="19"/>
      <c r="L378" s="19"/>
      <c r="M378" s="161"/>
      <c r="N378" s="161"/>
      <c r="O378" s="19"/>
      <c r="P378" s="161"/>
      <c r="Q378" s="19"/>
      <c r="R378" s="19"/>
      <c r="S378" s="19"/>
      <c r="T378" s="19"/>
      <c r="U378" s="19"/>
      <c r="V378" s="19"/>
    </row>
    <row r="379" spans="2:22">
      <c r="B379" s="19"/>
      <c r="C379" s="19"/>
      <c r="D379" s="19"/>
      <c r="E379" s="19"/>
      <c r="F379" s="19"/>
      <c r="G379" s="19"/>
      <c r="H379" s="19"/>
      <c r="I379" s="19"/>
      <c r="J379" s="19"/>
      <c r="K379" s="19"/>
      <c r="L379" s="19"/>
      <c r="M379" s="161"/>
      <c r="N379" s="161"/>
      <c r="O379" s="19"/>
      <c r="P379" s="161"/>
      <c r="Q379" s="19"/>
      <c r="R379" s="19"/>
      <c r="S379" s="19"/>
      <c r="T379" s="19"/>
      <c r="U379" s="19"/>
      <c r="V379" s="19"/>
    </row>
    <row r="380" spans="2:22">
      <c r="B380" s="19"/>
      <c r="C380" s="19"/>
      <c r="D380" s="19"/>
      <c r="E380" s="19"/>
      <c r="F380" s="19"/>
      <c r="G380" s="19"/>
      <c r="H380" s="19"/>
      <c r="I380" s="19"/>
      <c r="J380" s="19"/>
      <c r="K380" s="19"/>
      <c r="L380" s="19"/>
      <c r="M380" s="161"/>
      <c r="N380" s="161"/>
      <c r="O380" s="19"/>
      <c r="P380" s="161"/>
      <c r="Q380" s="19"/>
      <c r="R380" s="19"/>
      <c r="S380" s="19"/>
      <c r="T380" s="19"/>
      <c r="U380" s="19"/>
      <c r="V380" s="19"/>
    </row>
    <row r="381" spans="2:22">
      <c r="B381" s="19"/>
      <c r="C381" s="19"/>
      <c r="D381" s="19"/>
      <c r="E381" s="19"/>
      <c r="F381" s="19"/>
      <c r="G381" s="19"/>
      <c r="H381" s="19"/>
      <c r="I381" s="19"/>
      <c r="J381" s="19"/>
      <c r="K381" s="19"/>
      <c r="L381" s="19"/>
      <c r="M381" s="161"/>
      <c r="N381" s="161"/>
      <c r="O381" s="19"/>
      <c r="P381" s="161"/>
      <c r="Q381" s="19"/>
      <c r="R381" s="19"/>
      <c r="S381" s="19"/>
      <c r="T381" s="19"/>
      <c r="U381" s="19"/>
      <c r="V381" s="19"/>
    </row>
    <row r="382" spans="2:22">
      <c r="B382" s="19"/>
      <c r="C382" s="19"/>
      <c r="D382" s="19"/>
      <c r="E382" s="19"/>
      <c r="F382" s="19"/>
      <c r="G382" s="19"/>
      <c r="H382" s="19"/>
      <c r="I382" s="19"/>
      <c r="J382" s="19"/>
      <c r="K382" s="19"/>
      <c r="L382" s="19"/>
      <c r="M382" s="161"/>
      <c r="N382" s="161"/>
      <c r="O382" s="19"/>
      <c r="P382" s="161"/>
      <c r="Q382" s="19"/>
      <c r="R382" s="19"/>
      <c r="S382" s="19"/>
      <c r="T382" s="19"/>
      <c r="U382" s="19"/>
      <c r="V382" s="19"/>
    </row>
    <row r="383" spans="2:22">
      <c r="B383" s="19"/>
      <c r="C383" s="19"/>
      <c r="D383" s="19"/>
      <c r="E383" s="19"/>
      <c r="F383" s="19"/>
      <c r="G383" s="19"/>
      <c r="H383" s="19"/>
      <c r="I383" s="19"/>
      <c r="J383" s="19"/>
      <c r="K383" s="19"/>
      <c r="L383" s="19"/>
      <c r="M383" s="161"/>
      <c r="N383" s="161"/>
      <c r="O383" s="19"/>
      <c r="P383" s="161"/>
      <c r="Q383" s="19"/>
      <c r="R383" s="19"/>
      <c r="S383" s="19"/>
      <c r="T383" s="19"/>
      <c r="U383" s="19"/>
      <c r="V383" s="19"/>
    </row>
    <row r="384" spans="2:22">
      <c r="B384" s="19"/>
      <c r="C384" s="19"/>
      <c r="D384" s="19"/>
      <c r="E384" s="19"/>
      <c r="F384" s="19"/>
      <c r="G384" s="19"/>
      <c r="H384" s="19"/>
      <c r="I384" s="19"/>
      <c r="J384" s="19"/>
      <c r="K384" s="19"/>
      <c r="L384" s="19"/>
      <c r="M384" s="161"/>
      <c r="N384" s="161"/>
      <c r="O384" s="19"/>
      <c r="P384" s="161"/>
      <c r="Q384" s="19"/>
      <c r="R384" s="19"/>
      <c r="S384" s="19"/>
      <c r="T384" s="19"/>
      <c r="U384" s="19"/>
      <c r="V384" s="19"/>
    </row>
    <row r="385" spans="2:22">
      <c r="B385" s="19"/>
      <c r="C385" s="19"/>
      <c r="D385" s="19"/>
      <c r="E385" s="19"/>
      <c r="F385" s="19"/>
      <c r="G385" s="19"/>
      <c r="H385" s="19"/>
      <c r="I385" s="19"/>
      <c r="J385" s="19"/>
      <c r="K385" s="19"/>
      <c r="L385" s="19"/>
      <c r="M385" s="161"/>
      <c r="N385" s="161"/>
      <c r="O385" s="19"/>
      <c r="P385" s="161"/>
      <c r="Q385" s="19"/>
      <c r="R385" s="19"/>
      <c r="S385" s="19"/>
      <c r="T385" s="19"/>
      <c r="U385" s="19"/>
      <c r="V385" s="19"/>
    </row>
    <row r="386" spans="2:22">
      <c r="B386" s="19"/>
      <c r="C386" s="19"/>
      <c r="D386" s="19"/>
      <c r="E386" s="19"/>
      <c r="F386" s="19"/>
      <c r="G386" s="19"/>
      <c r="H386" s="19"/>
      <c r="I386" s="19"/>
      <c r="J386" s="19"/>
      <c r="K386" s="19"/>
      <c r="L386" s="19"/>
      <c r="M386" s="161"/>
      <c r="N386" s="161"/>
      <c r="O386" s="19"/>
      <c r="P386" s="161"/>
      <c r="Q386" s="19"/>
      <c r="R386" s="19"/>
      <c r="S386" s="19"/>
      <c r="T386" s="19"/>
      <c r="U386" s="19"/>
      <c r="V386" s="19"/>
    </row>
    <row r="387" spans="2:22">
      <c r="B387" s="19"/>
      <c r="C387" s="19"/>
      <c r="D387" s="19"/>
      <c r="E387" s="19"/>
      <c r="F387" s="19"/>
      <c r="G387" s="19"/>
      <c r="H387" s="19"/>
      <c r="I387" s="19"/>
      <c r="J387" s="19"/>
      <c r="K387" s="19"/>
      <c r="L387" s="19"/>
      <c r="M387" s="161"/>
      <c r="N387" s="161"/>
      <c r="O387" s="19"/>
      <c r="P387" s="161"/>
      <c r="Q387" s="19"/>
      <c r="R387" s="19"/>
      <c r="S387" s="19"/>
      <c r="T387" s="19"/>
      <c r="U387" s="19"/>
      <c r="V387" s="19"/>
    </row>
    <row r="388" spans="2:22">
      <c r="B388" s="19"/>
      <c r="C388" s="19"/>
      <c r="D388" s="19"/>
      <c r="E388" s="19"/>
      <c r="F388" s="19"/>
      <c r="G388" s="19"/>
      <c r="H388" s="19"/>
      <c r="I388" s="19"/>
      <c r="J388" s="19"/>
      <c r="K388" s="19"/>
      <c r="L388" s="19"/>
      <c r="M388" s="161"/>
      <c r="N388" s="161"/>
      <c r="O388" s="19"/>
      <c r="P388" s="161"/>
      <c r="Q388" s="19"/>
      <c r="R388" s="19"/>
      <c r="S388" s="19"/>
      <c r="T388" s="19"/>
      <c r="U388" s="19"/>
      <c r="V388" s="19"/>
    </row>
    <row r="389" spans="2:22">
      <c r="B389" s="19"/>
      <c r="C389" s="19"/>
      <c r="D389" s="19"/>
      <c r="E389" s="19"/>
      <c r="F389" s="19"/>
      <c r="G389" s="19"/>
      <c r="H389" s="19"/>
      <c r="I389" s="19"/>
      <c r="J389" s="19"/>
      <c r="K389" s="19"/>
      <c r="L389" s="19"/>
      <c r="M389" s="161"/>
      <c r="N389" s="161"/>
      <c r="O389" s="19"/>
      <c r="P389" s="161"/>
      <c r="Q389" s="19"/>
      <c r="R389" s="19"/>
      <c r="S389" s="19"/>
      <c r="T389" s="19"/>
      <c r="U389" s="19"/>
      <c r="V389" s="19"/>
    </row>
    <row r="390" spans="2:22">
      <c r="B390" s="19"/>
      <c r="C390" s="19"/>
      <c r="D390" s="19"/>
      <c r="E390" s="19"/>
      <c r="F390" s="19"/>
      <c r="G390" s="19"/>
      <c r="H390" s="19"/>
      <c r="I390" s="19"/>
      <c r="J390" s="19"/>
      <c r="K390" s="19"/>
      <c r="L390" s="19"/>
      <c r="M390" s="161"/>
      <c r="N390" s="161"/>
      <c r="O390" s="19"/>
      <c r="P390" s="161"/>
      <c r="Q390" s="19"/>
      <c r="R390" s="19"/>
      <c r="S390" s="19"/>
      <c r="T390" s="19"/>
      <c r="U390" s="19"/>
      <c r="V390" s="19"/>
    </row>
    <row r="391" spans="2:22">
      <c r="B391" s="19"/>
      <c r="C391" s="19"/>
      <c r="D391" s="19"/>
      <c r="E391" s="19"/>
      <c r="F391" s="19"/>
      <c r="G391" s="19"/>
      <c r="H391" s="19"/>
      <c r="I391" s="19"/>
      <c r="J391" s="19"/>
      <c r="K391" s="19"/>
      <c r="L391" s="19"/>
      <c r="M391" s="161"/>
      <c r="N391" s="161"/>
      <c r="O391" s="19"/>
      <c r="P391" s="161"/>
      <c r="Q391" s="19"/>
      <c r="R391" s="19"/>
      <c r="S391" s="19"/>
      <c r="T391" s="19"/>
      <c r="U391" s="19"/>
      <c r="V391" s="19"/>
    </row>
    <row r="392" spans="2:22">
      <c r="B392" s="19"/>
      <c r="C392" s="19"/>
      <c r="D392" s="19"/>
      <c r="E392" s="19"/>
      <c r="F392" s="19"/>
      <c r="G392" s="19"/>
      <c r="H392" s="19"/>
      <c r="I392" s="19"/>
      <c r="J392" s="19"/>
      <c r="K392" s="19"/>
      <c r="L392" s="19"/>
      <c r="M392" s="161"/>
      <c r="N392" s="161"/>
      <c r="O392" s="19"/>
      <c r="P392" s="161"/>
      <c r="Q392" s="19"/>
      <c r="R392" s="19"/>
      <c r="S392" s="19"/>
      <c r="T392" s="19"/>
      <c r="U392" s="19"/>
      <c r="V392" s="19"/>
    </row>
    <row r="393" spans="2:22">
      <c r="B393" s="19"/>
      <c r="C393" s="19"/>
      <c r="D393" s="19"/>
      <c r="E393" s="19"/>
      <c r="F393" s="19"/>
      <c r="G393" s="19"/>
      <c r="H393" s="19"/>
      <c r="I393" s="19"/>
      <c r="J393" s="19"/>
      <c r="K393" s="19"/>
      <c r="L393" s="19"/>
      <c r="M393" s="161"/>
      <c r="N393" s="161"/>
      <c r="O393" s="19"/>
      <c r="P393" s="161"/>
      <c r="Q393" s="19"/>
      <c r="R393" s="19"/>
      <c r="S393" s="19"/>
      <c r="T393" s="19"/>
      <c r="U393" s="19"/>
      <c r="V393" s="19"/>
    </row>
    <row r="394" spans="2:22">
      <c r="B394" s="19"/>
      <c r="C394" s="19"/>
      <c r="D394" s="19"/>
      <c r="E394" s="19"/>
      <c r="F394" s="19"/>
      <c r="G394" s="19"/>
      <c r="H394" s="19"/>
      <c r="I394" s="19"/>
      <c r="J394" s="19"/>
      <c r="K394" s="19"/>
      <c r="L394" s="19"/>
      <c r="M394" s="161"/>
      <c r="N394" s="161"/>
      <c r="O394" s="19"/>
      <c r="P394" s="161"/>
      <c r="Q394" s="19"/>
      <c r="R394" s="19"/>
      <c r="S394" s="19"/>
      <c r="T394" s="19"/>
      <c r="U394" s="19"/>
      <c r="V394" s="19"/>
    </row>
    <row r="395" spans="2:22">
      <c r="B395" s="19"/>
      <c r="C395" s="19"/>
      <c r="D395" s="19"/>
      <c r="E395" s="19"/>
      <c r="F395" s="19"/>
      <c r="G395" s="19"/>
      <c r="H395" s="19"/>
      <c r="I395" s="19"/>
      <c r="J395" s="19"/>
      <c r="K395" s="19"/>
      <c r="L395" s="19"/>
      <c r="M395" s="161"/>
      <c r="N395" s="161"/>
      <c r="O395" s="19"/>
      <c r="P395" s="161"/>
      <c r="Q395" s="19"/>
      <c r="R395" s="19"/>
      <c r="S395" s="19"/>
      <c r="T395" s="19"/>
      <c r="U395" s="19"/>
      <c r="V395" s="19"/>
    </row>
    <row r="396" spans="2:22">
      <c r="B396" s="19"/>
      <c r="C396" s="19"/>
      <c r="D396" s="19"/>
      <c r="E396" s="19"/>
      <c r="F396" s="19"/>
      <c r="G396" s="19"/>
      <c r="H396" s="19"/>
      <c r="I396" s="19"/>
      <c r="J396" s="19"/>
      <c r="K396" s="19"/>
      <c r="L396" s="19"/>
      <c r="M396" s="161"/>
      <c r="N396" s="161"/>
      <c r="O396" s="19"/>
      <c r="P396" s="161"/>
      <c r="Q396" s="19"/>
      <c r="R396" s="19"/>
      <c r="S396" s="19"/>
      <c r="T396" s="19"/>
      <c r="U396" s="19"/>
      <c r="V396" s="19"/>
    </row>
    <row r="397" spans="2:22">
      <c r="B397" s="19"/>
      <c r="C397" s="19"/>
      <c r="D397" s="19"/>
      <c r="E397" s="19"/>
      <c r="F397" s="19"/>
      <c r="G397" s="19"/>
      <c r="H397" s="19"/>
      <c r="I397" s="19"/>
      <c r="J397" s="19"/>
      <c r="K397" s="19"/>
      <c r="L397" s="19"/>
      <c r="M397" s="161"/>
      <c r="N397" s="161"/>
      <c r="O397" s="19"/>
      <c r="P397" s="161"/>
      <c r="Q397" s="19"/>
      <c r="R397" s="19"/>
      <c r="S397" s="19"/>
      <c r="T397" s="19"/>
      <c r="U397" s="19"/>
      <c r="V397" s="19"/>
    </row>
    <row r="398" spans="2:22">
      <c r="B398" s="19"/>
      <c r="C398" s="19"/>
      <c r="D398" s="19"/>
      <c r="E398" s="19"/>
      <c r="F398" s="19"/>
      <c r="G398" s="19"/>
      <c r="H398" s="19"/>
      <c r="I398" s="19"/>
      <c r="J398" s="19"/>
      <c r="K398" s="19"/>
      <c r="L398" s="19"/>
      <c r="M398" s="161"/>
      <c r="N398" s="161"/>
      <c r="O398" s="19"/>
      <c r="P398" s="161"/>
      <c r="Q398" s="19"/>
      <c r="R398" s="19"/>
      <c r="S398" s="19"/>
      <c r="T398" s="19"/>
      <c r="U398" s="19"/>
      <c r="V398" s="19"/>
    </row>
    <row r="399" spans="2:22">
      <c r="B399" s="19"/>
      <c r="C399" s="19"/>
      <c r="D399" s="19"/>
      <c r="E399" s="19"/>
      <c r="F399" s="19"/>
      <c r="G399" s="19"/>
      <c r="H399" s="19"/>
      <c r="I399" s="19"/>
      <c r="J399" s="19"/>
      <c r="K399" s="19"/>
      <c r="L399" s="19"/>
      <c r="M399" s="161"/>
      <c r="N399" s="161"/>
      <c r="O399" s="19"/>
      <c r="P399" s="161"/>
      <c r="Q399" s="19"/>
      <c r="R399" s="19"/>
      <c r="S399" s="19"/>
      <c r="T399" s="19"/>
      <c r="U399" s="19"/>
      <c r="V399" s="19"/>
    </row>
    <row r="400" spans="2:22">
      <c r="B400" s="19"/>
      <c r="C400" s="19"/>
      <c r="D400" s="19"/>
      <c r="E400" s="19"/>
      <c r="F400" s="19"/>
      <c r="G400" s="19"/>
      <c r="H400" s="19"/>
      <c r="I400" s="19"/>
      <c r="J400" s="19"/>
      <c r="K400" s="19"/>
      <c r="L400" s="19"/>
      <c r="M400" s="161"/>
      <c r="N400" s="161"/>
      <c r="O400" s="19"/>
      <c r="P400" s="161"/>
      <c r="Q400" s="19"/>
      <c r="R400" s="19"/>
      <c r="S400" s="19"/>
      <c r="T400" s="19"/>
      <c r="U400" s="19"/>
      <c r="V400" s="19"/>
    </row>
    <row r="401" spans="2:22">
      <c r="B401" s="19"/>
      <c r="C401" s="19"/>
      <c r="D401" s="19"/>
      <c r="E401" s="19"/>
      <c r="F401" s="19"/>
      <c r="G401" s="19"/>
      <c r="H401" s="19"/>
      <c r="I401" s="19"/>
      <c r="J401" s="19"/>
      <c r="K401" s="19"/>
      <c r="L401" s="19"/>
      <c r="M401" s="161"/>
      <c r="N401" s="161"/>
      <c r="O401" s="19"/>
      <c r="P401" s="161"/>
      <c r="Q401" s="19"/>
      <c r="R401" s="19"/>
      <c r="S401" s="19"/>
      <c r="T401" s="19"/>
      <c r="U401" s="19"/>
      <c r="V401" s="19"/>
    </row>
    <row r="402" spans="2:22">
      <c r="B402" s="19"/>
      <c r="C402" s="19"/>
      <c r="D402" s="19"/>
      <c r="E402" s="19"/>
      <c r="F402" s="19"/>
      <c r="G402" s="19"/>
      <c r="H402" s="19"/>
      <c r="I402" s="19"/>
      <c r="J402" s="19"/>
      <c r="K402" s="19"/>
      <c r="L402" s="19"/>
      <c r="M402" s="161"/>
      <c r="N402" s="161"/>
      <c r="O402" s="19"/>
      <c r="P402" s="161"/>
      <c r="Q402" s="19"/>
      <c r="R402" s="19"/>
      <c r="S402" s="19"/>
      <c r="T402" s="19"/>
      <c r="U402" s="19"/>
      <c r="V402" s="19"/>
    </row>
    <row r="403" spans="2:22">
      <c r="B403" s="19"/>
      <c r="C403" s="19"/>
      <c r="D403" s="19"/>
      <c r="E403" s="19"/>
      <c r="F403" s="19"/>
      <c r="G403" s="19"/>
      <c r="H403" s="19"/>
      <c r="I403" s="19"/>
      <c r="J403" s="19"/>
      <c r="K403" s="19"/>
      <c r="L403" s="19"/>
      <c r="M403" s="161"/>
      <c r="N403" s="161"/>
      <c r="O403" s="19"/>
      <c r="P403" s="161"/>
      <c r="Q403" s="19"/>
      <c r="R403" s="19"/>
      <c r="S403" s="19"/>
      <c r="T403" s="19"/>
      <c r="U403" s="19"/>
      <c r="V403" s="19"/>
    </row>
    <row r="404" spans="2:22">
      <c r="B404" s="19"/>
      <c r="C404" s="19"/>
      <c r="D404" s="19"/>
      <c r="E404" s="19"/>
      <c r="F404" s="19"/>
      <c r="G404" s="19"/>
      <c r="H404" s="19"/>
      <c r="I404" s="19"/>
      <c r="J404" s="19"/>
      <c r="K404" s="19"/>
      <c r="L404" s="19"/>
      <c r="M404" s="161"/>
      <c r="N404" s="161"/>
      <c r="O404" s="19"/>
      <c r="P404" s="161"/>
      <c r="Q404" s="19"/>
      <c r="R404" s="19"/>
      <c r="S404" s="19"/>
      <c r="T404" s="19"/>
      <c r="U404" s="19"/>
      <c r="V404" s="19"/>
    </row>
    <row r="405" spans="2:22">
      <c r="B405" s="19"/>
      <c r="C405" s="19"/>
      <c r="D405" s="19"/>
      <c r="E405" s="19"/>
      <c r="F405" s="19"/>
      <c r="G405" s="19"/>
      <c r="H405" s="19"/>
      <c r="I405" s="19"/>
      <c r="J405" s="19"/>
      <c r="K405" s="19"/>
      <c r="L405" s="19"/>
      <c r="M405" s="161"/>
      <c r="N405" s="161"/>
      <c r="O405" s="19"/>
      <c r="P405" s="161"/>
      <c r="Q405" s="19"/>
      <c r="R405" s="19"/>
      <c r="S405" s="19"/>
      <c r="T405" s="19"/>
      <c r="U405" s="19"/>
      <c r="V405" s="19"/>
    </row>
    <row r="406" spans="2:22">
      <c r="B406" s="19"/>
      <c r="C406" s="19"/>
      <c r="D406" s="19"/>
      <c r="E406" s="19"/>
      <c r="F406" s="19"/>
      <c r="G406" s="19"/>
      <c r="H406" s="19"/>
      <c r="I406" s="19"/>
      <c r="J406" s="19"/>
      <c r="K406" s="19"/>
      <c r="L406" s="19"/>
      <c r="M406" s="161"/>
      <c r="N406" s="161"/>
      <c r="O406" s="19"/>
      <c r="P406" s="161"/>
      <c r="Q406" s="19"/>
      <c r="R406" s="19"/>
      <c r="S406" s="19"/>
      <c r="T406" s="19"/>
      <c r="U406" s="19"/>
      <c r="V406" s="19"/>
    </row>
    <row r="407" spans="2:22">
      <c r="B407" s="19"/>
      <c r="C407" s="19"/>
      <c r="D407" s="19"/>
      <c r="E407" s="19"/>
      <c r="F407" s="19"/>
      <c r="G407" s="19"/>
      <c r="H407" s="19"/>
      <c r="I407" s="19"/>
      <c r="J407" s="19"/>
      <c r="K407" s="19"/>
      <c r="L407" s="19"/>
      <c r="M407" s="161"/>
      <c r="N407" s="161"/>
      <c r="O407" s="19"/>
      <c r="P407" s="161"/>
      <c r="Q407" s="19"/>
      <c r="R407" s="19"/>
      <c r="S407" s="19"/>
      <c r="T407" s="19"/>
      <c r="U407" s="19"/>
      <c r="V407" s="19"/>
    </row>
    <row r="408" spans="2:22">
      <c r="B408" s="19"/>
      <c r="C408" s="19"/>
      <c r="D408" s="19"/>
      <c r="E408" s="19"/>
      <c r="F408" s="19"/>
      <c r="G408" s="19"/>
      <c r="H408" s="19"/>
      <c r="I408" s="19"/>
      <c r="J408" s="19"/>
      <c r="K408" s="19"/>
      <c r="L408" s="19"/>
      <c r="M408" s="161"/>
      <c r="N408" s="161"/>
      <c r="O408" s="19"/>
      <c r="P408" s="161"/>
      <c r="Q408" s="19"/>
      <c r="R408" s="19"/>
      <c r="S408" s="19"/>
      <c r="T408" s="19"/>
      <c r="U408" s="19"/>
      <c r="V408" s="19"/>
    </row>
    <row r="409" spans="2:22">
      <c r="B409" s="19"/>
      <c r="C409" s="19"/>
      <c r="D409" s="19"/>
      <c r="E409" s="19"/>
      <c r="F409" s="19"/>
      <c r="G409" s="19"/>
      <c r="H409" s="19"/>
      <c r="I409" s="19"/>
      <c r="J409" s="19"/>
      <c r="K409" s="19"/>
      <c r="L409" s="19"/>
      <c r="M409" s="161"/>
      <c r="N409" s="161"/>
      <c r="O409" s="19"/>
      <c r="P409" s="161"/>
      <c r="Q409" s="19"/>
      <c r="R409" s="19"/>
      <c r="S409" s="19"/>
      <c r="T409" s="19"/>
      <c r="U409" s="19"/>
      <c r="V409" s="19"/>
    </row>
    <row r="410" spans="2:22">
      <c r="B410" s="19"/>
      <c r="C410" s="19"/>
      <c r="D410" s="19"/>
      <c r="E410" s="19"/>
      <c r="F410" s="19"/>
      <c r="G410" s="19"/>
      <c r="H410" s="19"/>
      <c r="I410" s="19"/>
      <c r="J410" s="19"/>
      <c r="K410" s="19"/>
      <c r="L410" s="19"/>
      <c r="M410" s="161"/>
      <c r="N410" s="161"/>
      <c r="O410" s="19"/>
      <c r="P410" s="161"/>
      <c r="Q410" s="19"/>
      <c r="R410" s="19"/>
      <c r="S410" s="19"/>
      <c r="T410" s="19"/>
      <c r="U410" s="19"/>
      <c r="V410" s="19"/>
    </row>
    <row r="411" spans="2:22">
      <c r="B411" s="19"/>
      <c r="C411" s="19"/>
      <c r="D411" s="19"/>
      <c r="E411" s="19"/>
      <c r="F411" s="19"/>
      <c r="G411" s="19"/>
      <c r="H411" s="19"/>
      <c r="I411" s="19"/>
      <c r="J411" s="19"/>
      <c r="K411" s="19"/>
      <c r="L411" s="19"/>
      <c r="M411" s="161"/>
      <c r="N411" s="161"/>
      <c r="O411" s="19"/>
      <c r="P411" s="161"/>
      <c r="Q411" s="19"/>
      <c r="R411" s="19"/>
      <c r="S411" s="19"/>
      <c r="T411" s="19"/>
      <c r="U411" s="19"/>
      <c r="V411" s="19"/>
    </row>
    <row r="412" spans="2:22">
      <c r="B412" s="19"/>
      <c r="C412" s="19"/>
      <c r="D412" s="19"/>
      <c r="E412" s="19"/>
      <c r="F412" s="19"/>
      <c r="G412" s="19"/>
      <c r="H412" s="19"/>
      <c r="I412" s="19"/>
      <c r="J412" s="19"/>
      <c r="K412" s="19"/>
      <c r="L412" s="19"/>
      <c r="M412" s="161"/>
      <c r="N412" s="161"/>
      <c r="O412" s="19"/>
      <c r="P412" s="161"/>
      <c r="Q412" s="19"/>
      <c r="R412" s="19"/>
      <c r="S412" s="19"/>
      <c r="T412" s="19"/>
      <c r="U412" s="19"/>
      <c r="V412" s="19"/>
    </row>
    <row r="413" spans="2:22">
      <c r="B413" s="19"/>
      <c r="C413" s="19"/>
      <c r="D413" s="19"/>
      <c r="E413" s="19"/>
      <c r="F413" s="19"/>
      <c r="G413" s="19"/>
      <c r="H413" s="19"/>
      <c r="I413" s="19"/>
      <c r="J413" s="19"/>
      <c r="K413" s="19"/>
      <c r="L413" s="19"/>
      <c r="M413" s="161"/>
      <c r="N413" s="161"/>
      <c r="O413" s="19"/>
      <c r="P413" s="161"/>
      <c r="Q413" s="19"/>
      <c r="R413" s="19"/>
      <c r="S413" s="19"/>
      <c r="T413" s="19"/>
      <c r="U413" s="19"/>
      <c r="V413" s="19"/>
    </row>
    <row r="414" spans="2:22">
      <c r="B414" s="19"/>
      <c r="C414" s="19"/>
      <c r="D414" s="19"/>
      <c r="E414" s="19"/>
      <c r="F414" s="19"/>
      <c r="G414" s="19"/>
      <c r="H414" s="19"/>
      <c r="I414" s="19"/>
      <c r="J414" s="19"/>
      <c r="K414" s="19"/>
      <c r="L414" s="19"/>
      <c r="M414" s="161"/>
      <c r="N414" s="161"/>
      <c r="O414" s="19"/>
      <c r="P414" s="161"/>
      <c r="Q414" s="19"/>
      <c r="R414" s="19"/>
      <c r="S414" s="19"/>
      <c r="T414" s="19"/>
      <c r="U414" s="19"/>
      <c r="V414" s="19"/>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B1:AR76"/>
  <sheetViews>
    <sheetView showGridLines="0" workbookViewId="0">
      <selection activeCell="R1" sqref="I1:R1048576"/>
    </sheetView>
  </sheetViews>
  <sheetFormatPr defaultRowHeight="12.75" outlineLevelCol="1"/>
  <cols>
    <col min="1" max="1" width="1.85546875" style="1" customWidth="1"/>
    <col min="2" max="2" width="14.85546875" style="1" customWidth="1"/>
    <col min="3" max="4" width="6.140625" style="1" customWidth="1"/>
    <col min="5" max="5" width="5.85546875" style="1" bestFit="1" customWidth="1"/>
    <col min="6" max="6" width="1.7109375" style="1" customWidth="1"/>
    <col min="7" max="7" width="9.140625" style="1"/>
    <col min="8" max="8" width="14" style="1" customWidth="1"/>
    <col min="9" max="9" width="9.85546875" style="1" customWidth="1" outlineLevel="1"/>
    <col min="10" max="14" width="9.140625" style="1" customWidth="1" outlineLevel="1"/>
    <col min="15" max="17" width="6.140625" style="1" customWidth="1" outlineLevel="1"/>
    <col min="18" max="28" width="6.140625" style="1" customWidth="1"/>
    <col min="29" max="16384" width="9.140625" style="1"/>
  </cols>
  <sheetData>
    <row r="1" spans="2:37">
      <c r="B1" s="146" t="s">
        <v>267</v>
      </c>
    </row>
    <row r="2" spans="2:37">
      <c r="B2" s="146"/>
      <c r="H2" s="93"/>
      <c r="V2" s="59">
        <f>V6-U6</f>
        <v>15</v>
      </c>
      <c r="W2" s="59"/>
      <c r="X2" s="59"/>
      <c r="Y2" s="59"/>
    </row>
    <row r="4" spans="2:37" ht="15.75" customHeight="1">
      <c r="B4" s="233" t="s">
        <v>49</v>
      </c>
      <c r="C4" s="333">
        <v>41547</v>
      </c>
      <c r="D4" s="334"/>
      <c r="E4" s="334"/>
      <c r="H4" s="6" t="s">
        <v>49</v>
      </c>
      <c r="I4" s="6"/>
      <c r="J4" s="6"/>
      <c r="K4" s="6"/>
      <c r="L4" s="6"/>
      <c r="M4" s="6"/>
      <c r="N4" s="6"/>
      <c r="O4" s="6"/>
      <c r="P4" s="6"/>
      <c r="Q4" s="6"/>
      <c r="R4" s="6"/>
      <c r="S4" s="6"/>
      <c r="T4" s="6"/>
      <c r="U4" s="6"/>
      <c r="V4" s="6"/>
      <c r="W4" s="6"/>
      <c r="X4" s="6"/>
      <c r="Y4" s="6"/>
      <c r="Z4" s="6"/>
      <c r="AA4" s="6"/>
      <c r="AB4" s="6"/>
      <c r="AC4" s="335" t="s">
        <v>251</v>
      </c>
      <c r="AD4" s="335"/>
      <c r="AE4" s="335"/>
      <c r="AF4" s="335"/>
      <c r="AG4" s="335"/>
      <c r="AH4" s="335"/>
      <c r="AI4" s="335"/>
      <c r="AJ4" s="335"/>
    </row>
    <row r="5" spans="2:37" ht="13.5" customHeight="1">
      <c r="B5" s="7"/>
      <c r="C5" s="3" t="s">
        <v>56</v>
      </c>
      <c r="D5" s="2" t="s">
        <v>57</v>
      </c>
      <c r="E5" s="3" t="s">
        <v>62</v>
      </c>
      <c r="H5" s="7" t="s">
        <v>51</v>
      </c>
      <c r="I5" s="94" t="s">
        <v>80</v>
      </c>
      <c r="J5" s="94" t="s">
        <v>74</v>
      </c>
      <c r="K5" s="94" t="s">
        <v>75</v>
      </c>
      <c r="L5" s="94" t="s">
        <v>85</v>
      </c>
      <c r="M5" s="94" t="s">
        <v>76</v>
      </c>
      <c r="N5" s="94" t="s">
        <v>77</v>
      </c>
      <c r="O5" s="94" t="s">
        <v>67</v>
      </c>
      <c r="P5" s="94" t="s">
        <v>68</v>
      </c>
      <c r="Q5" s="94" t="s">
        <v>69</v>
      </c>
      <c r="R5" s="94" t="s">
        <v>70</v>
      </c>
      <c r="S5" s="94" t="s">
        <v>71</v>
      </c>
      <c r="T5" s="94" t="s">
        <v>113</v>
      </c>
      <c r="U5" s="94" t="s">
        <v>127</v>
      </c>
      <c r="V5" s="94" t="s">
        <v>133</v>
      </c>
      <c r="W5" s="94" t="s">
        <v>158</v>
      </c>
      <c r="X5" s="94" t="s">
        <v>232</v>
      </c>
      <c r="Y5" s="94" t="s">
        <v>236</v>
      </c>
      <c r="Z5" s="94" t="s">
        <v>263</v>
      </c>
      <c r="AA5" s="94"/>
      <c r="AB5" s="94"/>
      <c r="AC5" s="7">
        <v>110</v>
      </c>
      <c r="AD5" s="7">
        <v>120</v>
      </c>
      <c r="AE5" s="7">
        <v>160</v>
      </c>
      <c r="AF5" s="7">
        <v>230</v>
      </c>
      <c r="AG5" s="7">
        <v>450</v>
      </c>
      <c r="AH5" s="7">
        <v>600</v>
      </c>
      <c r="AI5" s="7">
        <v>800</v>
      </c>
      <c r="AJ5" s="3" t="s">
        <v>27</v>
      </c>
    </row>
    <row r="6" spans="2:37" ht="13.5" customHeight="1">
      <c r="B6" s="1" t="s">
        <v>61</v>
      </c>
      <c r="C6" s="35">
        <v>898</v>
      </c>
      <c r="D6" s="234">
        <v>905</v>
      </c>
      <c r="E6" s="96">
        <f t="shared" ref="E6:E19" si="0">+IFERROR(C6/D6-1,"-")</f>
        <v>-7.7348066298342788E-3</v>
      </c>
      <c r="H6" s="1" t="s">
        <v>61</v>
      </c>
      <c r="I6" s="34">
        <v>910.85</v>
      </c>
      <c r="J6" s="34">
        <v>886.46</v>
      </c>
      <c r="K6" s="34">
        <v>923.41</v>
      </c>
      <c r="L6" s="34">
        <v>918.23</v>
      </c>
      <c r="M6" s="34">
        <v>903.05</v>
      </c>
      <c r="N6" s="34">
        <v>903.39</v>
      </c>
      <c r="O6" s="151">
        <v>904.42</v>
      </c>
      <c r="P6" s="151">
        <v>896.06</v>
      </c>
      <c r="Q6" s="151">
        <v>879.85770000000025</v>
      </c>
      <c r="R6" s="151">
        <v>862.38</v>
      </c>
      <c r="S6" s="151">
        <v>849.68</v>
      </c>
      <c r="T6" s="151">
        <v>876</v>
      </c>
      <c r="U6" s="151">
        <v>873</v>
      </c>
      <c r="V6" s="151">
        <v>888</v>
      </c>
      <c r="W6" s="151">
        <v>890</v>
      </c>
      <c r="X6" s="151">
        <v>930</v>
      </c>
      <c r="Y6" s="151">
        <v>908</v>
      </c>
      <c r="Z6" s="151">
        <v>895</v>
      </c>
      <c r="AA6" s="151"/>
      <c r="AB6" s="151"/>
      <c r="AC6" s="1">
        <v>5</v>
      </c>
      <c r="AD6" s="1">
        <f>3+2+1+7+2+4+2</f>
        <v>21</v>
      </c>
      <c r="AE6" s="1">
        <v>1</v>
      </c>
      <c r="AF6" s="1">
        <f>1+1+1</f>
        <v>3</v>
      </c>
      <c r="AG6" s="1">
        <v>2</v>
      </c>
      <c r="AH6" s="1">
        <f>2+4+1</f>
        <v>7</v>
      </c>
      <c r="AI6" s="1">
        <f>10+8+3+4+6+6+3+2+1+1+1+2+2+2+1+1.5+2+2+1.5+2</f>
        <v>61</v>
      </c>
      <c r="AJ6" s="7">
        <f>SUM(AC6:AI6)</f>
        <v>100</v>
      </c>
    </row>
    <row r="7" spans="2:37" ht="13.5" customHeight="1">
      <c r="B7" s="1" t="s">
        <v>58</v>
      </c>
      <c r="C7" s="35">
        <v>10</v>
      </c>
      <c r="D7" s="234">
        <v>0</v>
      </c>
      <c r="E7" s="96" t="str">
        <f t="shared" si="0"/>
        <v>-</v>
      </c>
      <c r="H7" s="1" t="s">
        <v>58</v>
      </c>
      <c r="I7" s="34"/>
      <c r="J7" s="34"/>
      <c r="K7" s="34"/>
      <c r="L7" s="34">
        <v>20</v>
      </c>
      <c r="M7" s="34">
        <v>24.47</v>
      </c>
      <c r="N7" s="34">
        <v>27.15</v>
      </c>
      <c r="O7" s="151">
        <v>15.16</v>
      </c>
      <c r="P7" s="151">
        <v>17.89</v>
      </c>
      <c r="Q7" s="151">
        <v>18.86</v>
      </c>
      <c r="R7" s="151">
        <v>7.2</v>
      </c>
      <c r="S7" s="151">
        <v>8.4</v>
      </c>
      <c r="T7" s="151">
        <v>11</v>
      </c>
      <c r="U7" s="151">
        <v>13</v>
      </c>
      <c r="V7" s="151">
        <v>11.3</v>
      </c>
      <c r="W7" s="151">
        <v>26.339999999999989</v>
      </c>
      <c r="X7" s="151">
        <v>20</v>
      </c>
      <c r="Y7" s="151">
        <v>10</v>
      </c>
      <c r="Z7" s="151">
        <v>11</v>
      </c>
      <c r="AA7" s="151"/>
      <c r="AB7" s="151"/>
      <c r="AJ7" s="1">
        <f>120-AJ6</f>
        <v>20</v>
      </c>
    </row>
    <row r="8" spans="2:37" ht="13.5" customHeight="1">
      <c r="B8" s="8" t="s">
        <v>144</v>
      </c>
      <c r="C8" s="104">
        <f>+SUBTOTAL(9,C6:C7)</f>
        <v>908</v>
      </c>
      <c r="D8" s="104">
        <f>+SUBTOTAL(9,D6:D7)</f>
        <v>905</v>
      </c>
      <c r="E8" s="105">
        <f t="shared" si="0"/>
        <v>3.3149171270718814E-3</v>
      </c>
      <c r="H8" s="8" t="s">
        <v>144</v>
      </c>
      <c r="I8" s="104">
        <f t="shared" ref="I8:N8" si="1">+SUBTOTAL(9,I6:I7)</f>
        <v>910.85</v>
      </c>
      <c r="J8" s="104">
        <f t="shared" si="1"/>
        <v>886.46</v>
      </c>
      <c r="K8" s="104">
        <f t="shared" si="1"/>
        <v>923.41</v>
      </c>
      <c r="L8" s="104">
        <f t="shared" si="1"/>
        <v>938.23</v>
      </c>
      <c r="M8" s="104">
        <f t="shared" si="1"/>
        <v>927.52</v>
      </c>
      <c r="N8" s="104">
        <f t="shared" si="1"/>
        <v>930.54</v>
      </c>
      <c r="O8" s="151">
        <f t="shared" ref="O8:W8" si="2">+SUBTOTAL(9,O6:O7)</f>
        <v>919.57999999999993</v>
      </c>
      <c r="P8" s="151">
        <f t="shared" si="2"/>
        <v>913.94999999999993</v>
      </c>
      <c r="Q8" s="151">
        <f t="shared" si="2"/>
        <v>898.71770000000026</v>
      </c>
      <c r="R8" s="151">
        <f t="shared" si="2"/>
        <v>869.58</v>
      </c>
      <c r="S8" s="151">
        <f t="shared" si="2"/>
        <v>858.07999999999993</v>
      </c>
      <c r="T8" s="151">
        <f t="shared" si="2"/>
        <v>887</v>
      </c>
      <c r="U8" s="151">
        <f t="shared" si="2"/>
        <v>886</v>
      </c>
      <c r="V8" s="151">
        <f t="shared" si="2"/>
        <v>899.3</v>
      </c>
      <c r="W8" s="151">
        <f t="shared" si="2"/>
        <v>916.34</v>
      </c>
      <c r="X8" s="151">
        <f>+SUBTOTAL(9,X6:X7)</f>
        <v>950</v>
      </c>
      <c r="Y8" s="151">
        <f>+SUBTOTAL(9,Y6:Y7)</f>
        <v>918</v>
      </c>
      <c r="Z8" s="151">
        <f>+SUBTOTAL(9,Z6:Z7)</f>
        <v>906</v>
      </c>
      <c r="AA8" s="151"/>
      <c r="AB8" s="151"/>
      <c r="AD8" s="5">
        <f>+S8/O8-1</f>
        <v>-6.6878357511037656E-2</v>
      </c>
      <c r="AE8" s="5">
        <f>+T8/S8-1</f>
        <v>3.3703151221331495E-2</v>
      </c>
      <c r="AF8" s="34">
        <f>+T8-O8</f>
        <v>-32.579999999999927</v>
      </c>
      <c r="AG8" s="34">
        <f>+T8-S8</f>
        <v>28.920000000000073</v>
      </c>
    </row>
    <row r="9" spans="2:37" ht="13.5" customHeight="1">
      <c r="C9" s="35"/>
      <c r="D9" s="95"/>
      <c r="E9" s="96"/>
      <c r="H9" s="1" t="s">
        <v>103</v>
      </c>
      <c r="I9" s="34">
        <v>74</v>
      </c>
      <c r="J9" s="34">
        <v>66</v>
      </c>
      <c r="K9" s="34">
        <v>65</v>
      </c>
      <c r="L9" s="34">
        <v>67.19</v>
      </c>
      <c r="M9" s="34">
        <v>66</v>
      </c>
      <c r="N9" s="34">
        <v>58.59</v>
      </c>
      <c r="O9" s="151">
        <v>57</v>
      </c>
      <c r="P9" s="151">
        <v>52.09</v>
      </c>
      <c r="Q9" s="151">
        <v>53</v>
      </c>
      <c r="R9" s="151">
        <v>45.59</v>
      </c>
      <c r="S9" s="151">
        <v>47</v>
      </c>
      <c r="T9" s="151">
        <v>40</v>
      </c>
      <c r="U9" s="151">
        <v>39</v>
      </c>
      <c r="V9" s="151">
        <v>29</v>
      </c>
      <c r="W9" s="151">
        <v>26</v>
      </c>
      <c r="X9" s="151">
        <v>0</v>
      </c>
      <c r="Y9" s="151">
        <v>0</v>
      </c>
      <c r="Z9" s="151">
        <v>0</v>
      </c>
      <c r="AA9" s="151"/>
      <c r="AB9" s="151"/>
    </row>
    <row r="10" spans="2:37" ht="13.5" customHeight="1">
      <c r="C10" s="35"/>
      <c r="D10" s="95"/>
      <c r="E10" s="96"/>
      <c r="H10" s="1" t="s">
        <v>52</v>
      </c>
      <c r="I10" s="34">
        <v>0</v>
      </c>
      <c r="J10" s="34">
        <v>0</v>
      </c>
      <c r="K10" s="34">
        <v>10</v>
      </c>
      <c r="L10" s="34">
        <v>10</v>
      </c>
      <c r="M10" s="34">
        <v>10</v>
      </c>
      <c r="N10" s="34">
        <v>10</v>
      </c>
      <c r="O10" s="151">
        <v>8</v>
      </c>
      <c r="P10" s="151">
        <v>8</v>
      </c>
      <c r="Q10" s="151">
        <v>8</v>
      </c>
      <c r="R10" s="151">
        <v>9</v>
      </c>
      <c r="S10" s="151">
        <v>8</v>
      </c>
      <c r="T10" s="151">
        <v>8</v>
      </c>
      <c r="U10" s="151">
        <v>9</v>
      </c>
      <c r="V10" s="151">
        <v>7.44</v>
      </c>
      <c r="W10" s="151">
        <v>7</v>
      </c>
      <c r="X10" s="151">
        <v>0</v>
      </c>
      <c r="Y10" s="151">
        <v>0</v>
      </c>
      <c r="Z10" s="151">
        <v>0</v>
      </c>
      <c r="AA10" s="151"/>
      <c r="AB10" s="151"/>
    </row>
    <row r="11" spans="2:37" ht="13.5" customHeight="1">
      <c r="B11" s="97" t="s">
        <v>99</v>
      </c>
      <c r="C11" s="98">
        <f>+SUBTOTAL(9,C6:C10)</f>
        <v>908</v>
      </c>
      <c r="D11" s="98">
        <f>+SUBTOTAL(9,D6:D10)</f>
        <v>905</v>
      </c>
      <c r="E11" s="99">
        <f>+IFERROR(C11/D11-1,"-")</f>
        <v>3.3149171270718814E-3</v>
      </c>
      <c r="H11" s="97" t="s">
        <v>99</v>
      </c>
      <c r="I11" s="34"/>
      <c r="J11" s="34"/>
      <c r="K11" s="34"/>
      <c r="L11" s="34"/>
      <c r="M11" s="34"/>
      <c r="N11" s="34"/>
      <c r="O11" s="98">
        <f>+SUBTOTAL(9,O6:O10)</f>
        <v>984.57999999999993</v>
      </c>
      <c r="P11" s="98">
        <f t="shared" ref="P11:W11" si="3">+SUBTOTAL(9,P6:P10)</f>
        <v>974.04</v>
      </c>
      <c r="Q11" s="98">
        <f t="shared" si="3"/>
        <v>959.71770000000026</v>
      </c>
      <c r="R11" s="98">
        <f t="shared" si="3"/>
        <v>924.17000000000007</v>
      </c>
      <c r="S11" s="98">
        <f t="shared" si="3"/>
        <v>913.07999999999993</v>
      </c>
      <c r="T11" s="98">
        <f t="shared" si="3"/>
        <v>935</v>
      </c>
      <c r="U11" s="98">
        <f t="shared" si="3"/>
        <v>934</v>
      </c>
      <c r="V11" s="98">
        <f t="shared" si="3"/>
        <v>935.74</v>
      </c>
      <c r="W11" s="98">
        <f t="shared" si="3"/>
        <v>949.34</v>
      </c>
      <c r="X11" s="98">
        <f>+SUBTOTAL(9,X6:X10)</f>
        <v>950</v>
      </c>
      <c r="Y11" s="98">
        <f>+SUBTOTAL(9,Y6:Y10)</f>
        <v>918</v>
      </c>
      <c r="Z11" s="98">
        <f>+SUBTOTAL(9,Z6:Z10)</f>
        <v>906</v>
      </c>
      <c r="AA11" s="104"/>
      <c r="AB11" s="104"/>
    </row>
    <row r="12" spans="2:37" ht="13.5" customHeight="1">
      <c r="B12" s="1" t="s">
        <v>48</v>
      </c>
      <c r="C12" s="35">
        <v>20</v>
      </c>
      <c r="D12" s="234">
        <v>21</v>
      </c>
      <c r="E12" s="96">
        <f t="shared" si="0"/>
        <v>-4.7619047619047672E-2</v>
      </c>
      <c r="H12" s="1" t="s">
        <v>48</v>
      </c>
      <c r="I12" s="34">
        <v>35</v>
      </c>
      <c r="J12" s="34">
        <v>17</v>
      </c>
      <c r="K12" s="34">
        <v>13</v>
      </c>
      <c r="L12" s="34">
        <v>14</v>
      </c>
      <c r="M12" s="34">
        <v>15</v>
      </c>
      <c r="N12" s="34">
        <v>15</v>
      </c>
      <c r="O12" s="151">
        <v>14</v>
      </c>
      <c r="P12" s="151">
        <v>16</v>
      </c>
      <c r="Q12" s="151">
        <v>16</v>
      </c>
      <c r="R12" s="151">
        <v>16.399999999999999</v>
      </c>
      <c r="S12" s="151">
        <v>17</v>
      </c>
      <c r="T12" s="151">
        <v>17</v>
      </c>
      <c r="U12" s="151">
        <v>15</v>
      </c>
      <c r="V12" s="151">
        <v>18</v>
      </c>
      <c r="W12" s="151">
        <v>20.2</v>
      </c>
      <c r="X12" s="151">
        <v>17</v>
      </c>
      <c r="Y12" s="151">
        <v>17</v>
      </c>
      <c r="Z12" s="1">
        <v>19</v>
      </c>
    </row>
    <row r="13" spans="2:37" ht="13.5" customHeight="1">
      <c r="B13" s="1" t="s">
        <v>46</v>
      </c>
      <c r="C13" s="35">
        <v>144</v>
      </c>
      <c r="D13" s="234">
        <v>140.5</v>
      </c>
      <c r="E13" s="96">
        <f t="shared" si="0"/>
        <v>2.4911032028469782E-2</v>
      </c>
      <c r="H13" s="1" t="s">
        <v>46</v>
      </c>
      <c r="I13" s="34">
        <v>0</v>
      </c>
      <c r="J13" s="34">
        <v>0</v>
      </c>
      <c r="K13" s="34">
        <v>0</v>
      </c>
      <c r="L13" s="34">
        <v>0</v>
      </c>
      <c r="M13" s="34">
        <v>0</v>
      </c>
      <c r="N13" s="34">
        <v>0</v>
      </c>
      <c r="O13" s="151">
        <v>137</v>
      </c>
      <c r="P13" s="151">
        <v>141</v>
      </c>
      <c r="Q13" s="151">
        <v>146</v>
      </c>
      <c r="R13" s="151">
        <v>147</v>
      </c>
      <c r="S13" s="151">
        <v>151</v>
      </c>
      <c r="T13" s="151">
        <v>152</v>
      </c>
      <c r="U13" s="151">
        <v>152</v>
      </c>
      <c r="V13" s="151">
        <v>153</v>
      </c>
      <c r="W13" s="151">
        <v>148</v>
      </c>
      <c r="X13" s="151">
        <v>149</v>
      </c>
      <c r="Y13" s="151">
        <v>147</v>
      </c>
      <c r="Z13" s="1">
        <v>147</v>
      </c>
      <c r="AK13" s="1">
        <v>1225</v>
      </c>
    </row>
    <row r="14" spans="2:37" ht="13.5" customHeight="1">
      <c r="B14" s="1" t="s">
        <v>55</v>
      </c>
      <c r="C14" s="35">
        <v>15</v>
      </c>
      <c r="D14" s="234">
        <v>14</v>
      </c>
      <c r="E14" s="96">
        <f t="shared" si="0"/>
        <v>7.1428571428571397E-2</v>
      </c>
      <c r="H14" s="1" t="s">
        <v>55</v>
      </c>
      <c r="I14" s="34">
        <v>12</v>
      </c>
      <c r="J14" s="34">
        <v>11</v>
      </c>
      <c r="K14" s="34">
        <v>14</v>
      </c>
      <c r="L14" s="34">
        <v>14</v>
      </c>
      <c r="M14" s="34">
        <v>15</v>
      </c>
      <c r="N14" s="34">
        <v>14.25</v>
      </c>
      <c r="O14" s="151">
        <v>14</v>
      </c>
      <c r="P14" s="151">
        <v>14.25</v>
      </c>
      <c r="Q14" s="151">
        <v>14</v>
      </c>
      <c r="R14" s="151">
        <v>14.85</v>
      </c>
      <c r="S14" s="151">
        <v>14</v>
      </c>
      <c r="T14" s="151">
        <v>14</v>
      </c>
      <c r="U14" s="151">
        <v>14</v>
      </c>
      <c r="V14" s="151">
        <v>14</v>
      </c>
      <c r="W14" s="151">
        <v>14</v>
      </c>
      <c r="X14" s="151">
        <v>14</v>
      </c>
      <c r="Y14" s="151">
        <v>14</v>
      </c>
      <c r="Z14" s="1">
        <v>14</v>
      </c>
      <c r="AK14" s="1">
        <v>1190</v>
      </c>
    </row>
    <row r="15" spans="2:37" ht="13.5" customHeight="1">
      <c r="B15" s="1" t="s">
        <v>44</v>
      </c>
      <c r="C15" s="35">
        <v>34</v>
      </c>
      <c r="D15" s="234">
        <v>33</v>
      </c>
      <c r="E15" s="96">
        <f t="shared" si="0"/>
        <v>3.0303030303030276E-2</v>
      </c>
      <c r="H15" s="1" t="s">
        <v>44</v>
      </c>
      <c r="I15" s="34">
        <v>0</v>
      </c>
      <c r="J15" s="34">
        <v>0</v>
      </c>
      <c r="K15" s="34">
        <v>43</v>
      </c>
      <c r="L15" s="34">
        <v>43</v>
      </c>
      <c r="M15" s="34">
        <v>43</v>
      </c>
      <c r="N15" s="34">
        <v>43</v>
      </c>
      <c r="O15" s="151">
        <v>41</v>
      </c>
      <c r="P15" s="151">
        <v>44</v>
      </c>
      <c r="Q15" s="151">
        <v>42</v>
      </c>
      <c r="R15" s="151">
        <v>42</v>
      </c>
      <c r="S15" s="151">
        <v>42</v>
      </c>
      <c r="T15" s="151">
        <v>40</v>
      </c>
      <c r="U15" s="151">
        <v>39</v>
      </c>
      <c r="V15" s="151">
        <v>37</v>
      </c>
      <c r="W15" s="151">
        <v>38</v>
      </c>
      <c r="X15" s="151">
        <v>38</v>
      </c>
      <c r="Y15" s="151">
        <v>38</v>
      </c>
      <c r="Z15" s="1">
        <v>33</v>
      </c>
      <c r="AK15" s="1">
        <f>AK14-AK13</f>
        <v>-35</v>
      </c>
    </row>
    <row r="16" spans="2:37" ht="13.5" customHeight="1">
      <c r="B16" s="100" t="s">
        <v>59</v>
      </c>
      <c r="C16" s="98">
        <f>+SUBTOTAL(9,C6:C15)</f>
        <v>1121</v>
      </c>
      <c r="D16" s="235">
        <f>+SUBTOTAL(9,D6:D15)</f>
        <v>1113.5</v>
      </c>
      <c r="E16" s="99">
        <f t="shared" si="0"/>
        <v>6.7355186349349339E-3</v>
      </c>
      <c r="H16" s="100" t="s">
        <v>59</v>
      </c>
      <c r="I16" s="98">
        <f>+SUBTOTAL(9,I6:I14)</f>
        <v>1031.8499999999999</v>
      </c>
      <c r="J16" s="98">
        <f>+SUBTOTAL(9,J6:J14)</f>
        <v>980.46</v>
      </c>
      <c r="K16" s="98">
        <f>+SUBTOTAL(9,K6:K14)</f>
        <v>1025.4099999999999</v>
      </c>
      <c r="L16" s="98">
        <f>+SUBTOTAL(9,L6:L14)</f>
        <v>1043.42</v>
      </c>
      <c r="M16" s="98">
        <f>+SUBTOTAL(9,M6:M14)</f>
        <v>1033.52</v>
      </c>
      <c r="N16" s="98">
        <f t="shared" ref="N16:W16" si="4">+SUBTOTAL(9,N6:N15)</f>
        <v>1071.3800000000001</v>
      </c>
      <c r="O16" s="98">
        <f t="shared" si="4"/>
        <v>1190.58</v>
      </c>
      <c r="P16" s="98">
        <f t="shared" si="4"/>
        <v>1189.29</v>
      </c>
      <c r="Q16" s="98">
        <f t="shared" si="4"/>
        <v>1177.7177000000001</v>
      </c>
      <c r="R16" s="98">
        <f t="shared" si="4"/>
        <v>1144.42</v>
      </c>
      <c r="S16" s="98">
        <f t="shared" si="4"/>
        <v>1137.08</v>
      </c>
      <c r="T16" s="98">
        <f t="shared" si="4"/>
        <v>1158</v>
      </c>
      <c r="U16" s="98">
        <f t="shared" si="4"/>
        <v>1154</v>
      </c>
      <c r="V16" s="98">
        <f t="shared" si="4"/>
        <v>1157.74</v>
      </c>
      <c r="W16" s="98">
        <f t="shared" si="4"/>
        <v>1169.54</v>
      </c>
      <c r="X16" s="98">
        <f>+SUBTOTAL(9,X6:X15)</f>
        <v>1168</v>
      </c>
      <c r="Y16" s="98">
        <f>+SUBTOTAL(9,Y6:Y15)</f>
        <v>1134</v>
      </c>
      <c r="Z16" s="98">
        <f>+SUBTOTAL(9,Z6:Z15)</f>
        <v>1119</v>
      </c>
      <c r="AA16" s="104"/>
      <c r="AB16" s="104"/>
      <c r="AD16" s="34">
        <f>+T16-S16</f>
        <v>20.920000000000073</v>
      </c>
    </row>
    <row r="17" spans="2:37" ht="13.5" customHeight="1">
      <c r="B17" s="1" t="s">
        <v>45</v>
      </c>
      <c r="C17" s="35">
        <f>+AD17</f>
        <v>0</v>
      </c>
      <c r="D17" s="234">
        <v>8</v>
      </c>
      <c r="E17" s="96">
        <f t="shared" si="0"/>
        <v>-1</v>
      </c>
      <c r="H17" s="1" t="s">
        <v>45</v>
      </c>
      <c r="I17" s="34">
        <v>0</v>
      </c>
      <c r="J17" s="34">
        <v>0</v>
      </c>
      <c r="K17" s="34">
        <v>5</v>
      </c>
      <c r="L17" s="34">
        <v>7</v>
      </c>
      <c r="M17" s="34">
        <v>8</v>
      </c>
      <c r="N17" s="34">
        <v>8</v>
      </c>
      <c r="O17" s="151">
        <v>8</v>
      </c>
      <c r="P17" s="151">
        <v>8</v>
      </c>
      <c r="Q17" s="151">
        <v>9</v>
      </c>
      <c r="R17" s="151">
        <v>9</v>
      </c>
      <c r="S17" s="151">
        <v>9</v>
      </c>
      <c r="T17" s="151">
        <v>8</v>
      </c>
      <c r="U17" s="151">
        <v>8</v>
      </c>
      <c r="V17" s="151">
        <v>8</v>
      </c>
      <c r="W17" s="151">
        <v>8</v>
      </c>
      <c r="X17" s="151">
        <v>8</v>
      </c>
      <c r="Y17" s="151">
        <v>8</v>
      </c>
      <c r="Z17" s="1">
        <v>8</v>
      </c>
    </row>
    <row r="18" spans="2:37" ht="13.5" customHeight="1">
      <c r="B18" s="1" t="s">
        <v>47</v>
      </c>
      <c r="C18" s="35">
        <v>5.5</v>
      </c>
      <c r="D18" s="234">
        <v>6</v>
      </c>
      <c r="E18" s="96">
        <f t="shared" si="0"/>
        <v>-8.333333333333337E-2</v>
      </c>
      <c r="H18" s="1" t="s">
        <v>47</v>
      </c>
      <c r="I18" s="34">
        <v>0</v>
      </c>
      <c r="J18" s="34">
        <v>0</v>
      </c>
      <c r="K18" s="34">
        <v>3</v>
      </c>
      <c r="L18" s="34">
        <v>3</v>
      </c>
      <c r="M18" s="34">
        <v>4</v>
      </c>
      <c r="N18" s="34">
        <v>4</v>
      </c>
      <c r="O18" s="151">
        <v>4</v>
      </c>
      <c r="P18" s="151">
        <v>5</v>
      </c>
      <c r="Q18" s="151">
        <v>5</v>
      </c>
      <c r="R18" s="151">
        <v>6</v>
      </c>
      <c r="S18" s="151">
        <v>5</v>
      </c>
      <c r="T18" s="151">
        <v>5</v>
      </c>
      <c r="U18" s="151">
        <v>6</v>
      </c>
      <c r="V18" s="151">
        <v>6</v>
      </c>
      <c r="W18" s="151">
        <v>6</v>
      </c>
      <c r="X18" s="151">
        <v>6</v>
      </c>
      <c r="Y18" s="151">
        <v>6</v>
      </c>
      <c r="Z18" s="1">
        <v>6</v>
      </c>
    </row>
    <row r="19" spans="2:37" ht="13.5" customHeight="1">
      <c r="B19" s="1" t="s">
        <v>143</v>
      </c>
      <c r="C19" s="35">
        <v>5.5</v>
      </c>
      <c r="D19" s="234">
        <v>6</v>
      </c>
      <c r="E19" s="96">
        <f t="shared" si="0"/>
        <v>-8.333333333333337E-2</v>
      </c>
      <c r="H19" s="1" t="s">
        <v>143</v>
      </c>
      <c r="I19" s="34"/>
      <c r="J19" s="34"/>
      <c r="K19" s="34"/>
      <c r="L19" s="34">
        <v>6</v>
      </c>
      <c r="M19" s="34">
        <v>5</v>
      </c>
      <c r="N19" s="34">
        <v>6</v>
      </c>
      <c r="O19" s="151">
        <v>22</v>
      </c>
      <c r="P19" s="151">
        <v>20</v>
      </c>
      <c r="Q19" s="151">
        <v>8</v>
      </c>
      <c r="R19" s="151">
        <v>8</v>
      </c>
      <c r="S19" s="151">
        <v>7</v>
      </c>
      <c r="T19" s="151">
        <v>8</v>
      </c>
      <c r="U19" s="151">
        <v>5</v>
      </c>
      <c r="V19" s="151">
        <v>5</v>
      </c>
      <c r="W19" s="151">
        <v>6</v>
      </c>
      <c r="X19" s="151">
        <v>5</v>
      </c>
      <c r="Y19" s="151">
        <v>5</v>
      </c>
      <c r="Z19" s="1">
        <v>6</v>
      </c>
      <c r="AK19" s="1">
        <f>16/32</f>
        <v>0.5</v>
      </c>
    </row>
    <row r="20" spans="2:37" ht="13.5" customHeight="1">
      <c r="B20" s="233" t="s">
        <v>50</v>
      </c>
      <c r="C20" s="236">
        <f>+SUBTOTAL(9,C6:C19)</f>
        <v>1132</v>
      </c>
      <c r="D20" s="236">
        <f>+SUBTOTAL(9,D6:D19)</f>
        <v>1133.5</v>
      </c>
      <c r="E20" s="237">
        <f>+IFERROR(C20/D20-1,"-")</f>
        <v>-1.3233348037053894E-3</v>
      </c>
      <c r="H20" s="149" t="s">
        <v>50</v>
      </c>
      <c r="I20" s="150">
        <f t="shared" ref="I20:W20" si="5">+SUBTOTAL(9,I6:I19)</f>
        <v>1031.8499999999999</v>
      </c>
      <c r="J20" s="150">
        <f t="shared" si="5"/>
        <v>980.46</v>
      </c>
      <c r="K20" s="150">
        <f t="shared" si="5"/>
        <v>1076.4099999999999</v>
      </c>
      <c r="L20" s="150">
        <f t="shared" si="5"/>
        <v>1102.42</v>
      </c>
      <c r="M20" s="150">
        <f t="shared" si="5"/>
        <v>1093.52</v>
      </c>
      <c r="N20" s="150">
        <f t="shared" si="5"/>
        <v>1089.3800000000001</v>
      </c>
      <c r="O20" s="150">
        <f t="shared" si="5"/>
        <v>1224.58</v>
      </c>
      <c r="P20" s="150">
        <f t="shared" si="5"/>
        <v>1222.29</v>
      </c>
      <c r="Q20" s="150">
        <f t="shared" si="5"/>
        <v>1199.7177000000001</v>
      </c>
      <c r="R20" s="150">
        <f t="shared" si="5"/>
        <v>1167.42</v>
      </c>
      <c r="S20" s="150">
        <f t="shared" si="5"/>
        <v>1158.08</v>
      </c>
      <c r="T20" s="150">
        <f t="shared" si="5"/>
        <v>1179</v>
      </c>
      <c r="U20" s="150">
        <f t="shared" si="5"/>
        <v>1173</v>
      </c>
      <c r="V20" s="150">
        <f t="shared" si="5"/>
        <v>1176.74</v>
      </c>
      <c r="W20" s="150">
        <f t="shared" si="5"/>
        <v>1189.54</v>
      </c>
      <c r="X20" s="150">
        <f>+SUBTOTAL(9,X6:X19)</f>
        <v>1187</v>
      </c>
      <c r="Y20" s="150">
        <f>+SUBTOTAL(9,Y6:Y19)</f>
        <v>1153</v>
      </c>
      <c r="Z20" s="150">
        <f>+SUBTOTAL(9,Z6:Z19)</f>
        <v>1139</v>
      </c>
      <c r="AA20" s="150"/>
      <c r="AB20" s="150"/>
      <c r="AD20" s="5">
        <f>+S20/O20-1</f>
        <v>-5.430433291414194E-2</v>
      </c>
      <c r="AE20" s="34">
        <f>W20-O20</f>
        <v>-35.039999999999964</v>
      </c>
      <c r="AF20" s="34">
        <f>W20-S20</f>
        <v>31.460000000000036</v>
      </c>
      <c r="AG20" s="34">
        <f>O20-S20</f>
        <v>66.5</v>
      </c>
      <c r="AI20" s="52">
        <f>16/AF20</f>
        <v>0.50858232676414439</v>
      </c>
    </row>
    <row r="21" spans="2:37" ht="13.5" customHeight="1">
      <c r="D21" s="34">
        <f>D20-C20</f>
        <v>1.5</v>
      </c>
      <c r="I21" s="34"/>
      <c r="J21" s="34"/>
      <c r="K21" s="34"/>
      <c r="L21" s="4" t="e">
        <f>+#REF!-'FTE´S old'!L20</f>
        <v>#REF!</v>
      </c>
      <c r="M21" s="4" t="e">
        <f>+#REF!-'FTE´S old'!M20</f>
        <v>#REF!</v>
      </c>
      <c r="N21" s="4" t="e">
        <f>+#REF!-'FTE´S old'!N20</f>
        <v>#REF!</v>
      </c>
      <c r="O21" s="4" t="e">
        <f>+#REF!-'FTE´S old'!O20</f>
        <v>#REF!</v>
      </c>
      <c r="P21" s="4" t="e">
        <f>+#REF!-'FTE´S old'!P20</f>
        <v>#REF!</v>
      </c>
      <c r="Q21" s="4" t="e">
        <f>+#REF!-'FTE´S old'!Q20</f>
        <v>#REF!</v>
      </c>
      <c r="R21" s="4" t="e">
        <f>+#REF!-'FTE´S old'!R20</f>
        <v>#REF!</v>
      </c>
      <c r="S21" s="4" t="e">
        <f>+#REF!-'FTE´S old'!S20</f>
        <v>#REF!</v>
      </c>
      <c r="T21" s="4" t="e">
        <f>+#REF!-'FTE´S old'!T20</f>
        <v>#REF!</v>
      </c>
      <c r="U21" s="4" t="e">
        <f>+#REF!-'FTE´S old'!U20</f>
        <v>#REF!</v>
      </c>
      <c r="V21" s="4" t="e">
        <f>+#REF!-'FTE´S old'!V20</f>
        <v>#REF!</v>
      </c>
      <c r="W21" s="4" t="e">
        <f>+#REF!-'FTE´S old'!W20</f>
        <v>#REF!</v>
      </c>
      <c r="X21" s="4" t="e">
        <f>+#REF!-'FTE´S old'!X20</f>
        <v>#REF!</v>
      </c>
      <c r="Y21" s="4"/>
    </row>
    <row r="22" spans="2:37">
      <c r="T22" s="34">
        <f>+T20-O20</f>
        <v>-45.579999999999927</v>
      </c>
      <c r="X22" s="34">
        <f>+X20-O20</f>
        <v>-37.579999999999927</v>
      </c>
      <c r="Y22" s="34"/>
    </row>
    <row r="23" spans="2:37">
      <c r="D23" s="59"/>
      <c r="O23" s="1">
        <v>2010</v>
      </c>
      <c r="P23" s="332">
        <v>2011</v>
      </c>
      <c r="Q23" s="332"/>
      <c r="R23" s="332"/>
      <c r="S23" s="332"/>
      <c r="T23" s="332">
        <v>2012</v>
      </c>
      <c r="U23" s="332"/>
      <c r="V23" s="243"/>
      <c r="W23" s="243"/>
      <c r="X23" s="243"/>
      <c r="Y23" s="155"/>
    </row>
    <row r="24" spans="2:37">
      <c r="C24" s="5"/>
      <c r="K24" s="3" t="s">
        <v>98</v>
      </c>
      <c r="L24" s="9" t="s">
        <v>64</v>
      </c>
      <c r="M24" s="9" t="s">
        <v>65</v>
      </c>
      <c r="N24" s="9" t="s">
        <v>66</v>
      </c>
      <c r="O24" s="9" t="s">
        <v>135</v>
      </c>
      <c r="P24" s="9" t="s">
        <v>136</v>
      </c>
      <c r="Q24" s="9" t="s">
        <v>137</v>
      </c>
      <c r="R24" s="9" t="s">
        <v>138</v>
      </c>
      <c r="S24" s="9" t="s">
        <v>139</v>
      </c>
      <c r="T24" s="9" t="s">
        <v>140</v>
      </c>
      <c r="U24" s="9" t="s">
        <v>141</v>
      </c>
      <c r="V24" s="9" t="s">
        <v>142</v>
      </c>
      <c r="W24" s="9" t="s">
        <v>170</v>
      </c>
      <c r="X24" s="9" t="s">
        <v>234</v>
      </c>
      <c r="Y24" s="9" t="s">
        <v>238</v>
      </c>
      <c r="Z24" s="9" t="s">
        <v>265</v>
      </c>
      <c r="AA24" s="9"/>
      <c r="AB24" s="9"/>
    </row>
    <row r="25" spans="2:37">
      <c r="H25" s="1" t="s">
        <v>99</v>
      </c>
      <c r="K25" s="3" t="s">
        <v>99</v>
      </c>
      <c r="L25" s="4">
        <f>+L8</f>
        <v>938.23</v>
      </c>
      <c r="M25" s="4">
        <f>+M8</f>
        <v>927.52</v>
      </c>
      <c r="N25" s="4">
        <f>+N8</f>
        <v>930.54</v>
      </c>
      <c r="O25" s="4">
        <f>+O11</f>
        <v>984.57999999999993</v>
      </c>
      <c r="P25" s="4">
        <f t="shared" ref="P25:X25" si="6">+P11</f>
        <v>974.04</v>
      </c>
      <c r="Q25" s="4">
        <f t="shared" si="6"/>
        <v>959.71770000000026</v>
      </c>
      <c r="R25" s="4">
        <f t="shared" si="6"/>
        <v>924.17000000000007</v>
      </c>
      <c r="S25" s="4">
        <f t="shared" si="6"/>
        <v>913.07999999999993</v>
      </c>
      <c r="T25" s="4">
        <f t="shared" si="6"/>
        <v>935</v>
      </c>
      <c r="U25" s="4">
        <f t="shared" si="6"/>
        <v>934</v>
      </c>
      <c r="V25" s="4">
        <f t="shared" si="6"/>
        <v>935.74</v>
      </c>
      <c r="W25" s="4">
        <f t="shared" si="6"/>
        <v>949.34</v>
      </c>
      <c r="X25" s="4">
        <f t="shared" si="6"/>
        <v>950</v>
      </c>
      <c r="Y25" s="4">
        <v>918</v>
      </c>
      <c r="Z25" s="59" t="e">
        <f>#REF!</f>
        <v>#REF!</v>
      </c>
      <c r="AA25" s="59"/>
      <c r="AB25" s="59"/>
    </row>
    <row r="26" spans="2:37">
      <c r="H26" s="1" t="s">
        <v>243</v>
      </c>
      <c r="K26" s="3" t="s">
        <v>100</v>
      </c>
      <c r="L26" s="4">
        <v>1058.52</v>
      </c>
      <c r="M26" s="4">
        <f>+M20</f>
        <v>1093.52</v>
      </c>
      <c r="N26" s="4">
        <f>+N20</f>
        <v>1089.3800000000001</v>
      </c>
      <c r="Q26" s="4">
        <f>Q27-Q25</f>
        <v>239.99999999999989</v>
      </c>
      <c r="R26" s="4">
        <f t="shared" ref="R26:X26" si="7">R27-R25</f>
        <v>243.25</v>
      </c>
      <c r="S26" s="4">
        <f t="shared" si="7"/>
        <v>245</v>
      </c>
      <c r="T26" s="4">
        <f t="shared" si="7"/>
        <v>244</v>
      </c>
      <c r="U26" s="4">
        <f t="shared" si="7"/>
        <v>239</v>
      </c>
      <c r="V26" s="4">
        <f t="shared" si="7"/>
        <v>241</v>
      </c>
      <c r="W26" s="4">
        <f t="shared" si="7"/>
        <v>240.19999999999993</v>
      </c>
      <c r="X26" s="4">
        <f t="shared" si="7"/>
        <v>237</v>
      </c>
      <c r="Y26" s="4">
        <v>253</v>
      </c>
      <c r="Z26" s="4" t="e">
        <f>Z27-Z25</f>
        <v>#REF!</v>
      </c>
      <c r="AA26" s="4"/>
      <c r="AB26" s="4"/>
    </row>
    <row r="27" spans="2:37" ht="15.75" customHeight="1">
      <c r="H27" s="1" t="s">
        <v>50</v>
      </c>
      <c r="N27" s="4"/>
      <c r="O27" s="4">
        <f t="shared" ref="O27:X27" si="8">+O20</f>
        <v>1224.58</v>
      </c>
      <c r="P27" s="4">
        <f t="shared" si="8"/>
        <v>1222.29</v>
      </c>
      <c r="Q27" s="4">
        <f t="shared" si="8"/>
        <v>1199.7177000000001</v>
      </c>
      <c r="R27" s="4">
        <f t="shared" si="8"/>
        <v>1167.42</v>
      </c>
      <c r="S27" s="4">
        <f t="shared" si="8"/>
        <v>1158.08</v>
      </c>
      <c r="T27" s="4">
        <f t="shared" si="8"/>
        <v>1179</v>
      </c>
      <c r="U27" s="4">
        <f t="shared" si="8"/>
        <v>1173</v>
      </c>
      <c r="V27" s="4">
        <f t="shared" si="8"/>
        <v>1176.74</v>
      </c>
      <c r="W27" s="4">
        <f t="shared" si="8"/>
        <v>1189.54</v>
      </c>
      <c r="X27" s="4">
        <f t="shared" si="8"/>
        <v>1187</v>
      </c>
      <c r="Y27" s="4" t="e">
        <f>#REF!</f>
        <v>#REF!</v>
      </c>
      <c r="Z27" s="4" t="e">
        <f>#REF!</f>
        <v>#REF!</v>
      </c>
      <c r="AA27" s="4"/>
      <c r="AB27" s="4"/>
    </row>
    <row r="28" spans="2:37" ht="13.5" customHeight="1">
      <c r="Q28" s="5">
        <f>+S25/O25-1</f>
        <v>-7.2619797273964504E-2</v>
      </c>
      <c r="R28" s="5"/>
    </row>
    <row r="29" spans="2:37" ht="13.5" customHeight="1">
      <c r="P29" s="7" t="s">
        <v>86</v>
      </c>
      <c r="Y29" s="4" t="e">
        <f>W27-Y27</f>
        <v>#REF!</v>
      </c>
    </row>
    <row r="30" spans="2:37" ht="13.5" customHeight="1">
      <c r="Y30" s="4" t="e">
        <f>Q27-Y27</f>
        <v>#REF!</v>
      </c>
    </row>
    <row r="31" spans="2:37" ht="13.5" customHeight="1">
      <c r="Y31" s="34" t="e">
        <f>D20-Y27</f>
        <v>#REF!</v>
      </c>
    </row>
    <row r="47" spans="35:37">
      <c r="AI47" s="7"/>
      <c r="AJ47" s="7"/>
      <c r="AK47" s="7"/>
    </row>
    <row r="48" spans="35:37">
      <c r="AI48" s="34"/>
      <c r="AJ48" s="34"/>
      <c r="AK48" s="34"/>
    </row>
    <row r="49" spans="32:37">
      <c r="AI49" s="34"/>
      <c r="AJ49" s="34"/>
      <c r="AK49" s="34"/>
    </row>
    <row r="51" spans="32:37">
      <c r="AG51" s="101"/>
      <c r="AH51" s="101"/>
      <c r="AI51" s="101"/>
      <c r="AJ51" s="101"/>
      <c r="AK51" s="101"/>
    </row>
    <row r="52" spans="32:37">
      <c r="AF52" s="7"/>
      <c r="AG52" s="4"/>
      <c r="AH52" s="4"/>
      <c r="AI52" s="4"/>
      <c r="AJ52" s="4"/>
      <c r="AK52" s="4"/>
    </row>
    <row r="53" spans="32:37">
      <c r="AF53" s="7"/>
      <c r="AG53" s="4"/>
      <c r="AH53" s="4"/>
      <c r="AI53" s="4"/>
      <c r="AJ53" s="4"/>
      <c r="AK53" s="4"/>
    </row>
    <row r="69" spans="18:44" ht="15" customHeight="1"/>
    <row r="70" spans="18:44">
      <c r="AJ70" s="102"/>
      <c r="AK70" s="102"/>
      <c r="AL70" s="102">
        <v>2010</v>
      </c>
      <c r="AM70" s="332">
        <v>2011</v>
      </c>
      <c r="AN70" s="332"/>
      <c r="AO70" s="332"/>
      <c r="AP70" s="332"/>
      <c r="AQ70" s="332">
        <v>2012</v>
      </c>
      <c r="AR70" s="332"/>
    </row>
    <row r="71" spans="18:44">
      <c r="AI71" s="103" t="s">
        <v>114</v>
      </c>
      <c r="AJ71" s="103" t="s">
        <v>115</v>
      </c>
      <c r="AK71" s="103" t="s">
        <v>116</v>
      </c>
      <c r="AL71" s="103" t="s">
        <v>117</v>
      </c>
      <c r="AM71" s="103" t="s">
        <v>114</v>
      </c>
      <c r="AN71" s="103" t="s">
        <v>115</v>
      </c>
      <c r="AO71" s="103" t="s">
        <v>116</v>
      </c>
      <c r="AP71" s="103" t="s">
        <v>117</v>
      </c>
      <c r="AQ71" s="103" t="s">
        <v>114</v>
      </c>
      <c r="AR71" s="103" t="s">
        <v>115</v>
      </c>
    </row>
    <row r="72" spans="18:44">
      <c r="X72" s="1">
        <f>743+241+255+203+175+167+606</f>
        <v>2390</v>
      </c>
      <c r="AH72" s="7" t="s">
        <v>82</v>
      </c>
      <c r="AI72" s="4" t="e">
        <f>-#REF!</f>
        <v>#REF!</v>
      </c>
      <c r="AJ72" s="4" t="e">
        <f>-#REF!</f>
        <v>#REF!</v>
      </c>
      <c r="AK72" s="4" t="e">
        <f>-#REF!</f>
        <v>#REF!</v>
      </c>
      <c r="AL72" s="4" t="e">
        <f>-#REF!</f>
        <v>#REF!</v>
      </c>
      <c r="AM72" s="4" t="e">
        <f>-#REF!</f>
        <v>#REF!</v>
      </c>
      <c r="AN72" s="4" t="e">
        <f>-#REF!</f>
        <v>#REF!</v>
      </c>
      <c r="AO72" s="4" t="e">
        <f>-#REF!</f>
        <v>#REF!</v>
      </c>
      <c r="AP72" s="4" t="e">
        <f>-#REF!</f>
        <v>#REF!</v>
      </c>
      <c r="AQ72" s="4" t="e">
        <f>-#REF!</f>
        <v>#REF!</v>
      </c>
      <c r="AR72" s="4" t="e">
        <f>-#REF!</f>
        <v>#REF!</v>
      </c>
    </row>
    <row r="73" spans="18:44">
      <c r="AH73" s="7" t="s">
        <v>104</v>
      </c>
      <c r="AI73" s="4" t="e">
        <f>+#REF!</f>
        <v>#REF!</v>
      </c>
      <c r="AJ73" s="4" t="e">
        <f>+#REF!</f>
        <v>#REF!</v>
      </c>
      <c r="AK73" s="4" t="e">
        <f>+#REF!</f>
        <v>#REF!</v>
      </c>
      <c r="AL73" s="4" t="e">
        <f>+#REF!</f>
        <v>#REF!</v>
      </c>
      <c r="AM73" s="4" t="e">
        <f>+#REF!</f>
        <v>#REF!</v>
      </c>
      <c r="AN73" s="4" t="e">
        <f>+#REF!</f>
        <v>#REF!</v>
      </c>
      <c r="AO73" s="4" t="e">
        <f>+#REF!</f>
        <v>#REF!</v>
      </c>
      <c r="AP73" s="4" t="e">
        <f>+#REF!</f>
        <v>#REF!</v>
      </c>
      <c r="AQ73" s="4" t="e">
        <f>+#REF!</f>
        <v>#REF!</v>
      </c>
      <c r="AR73" s="4" t="e">
        <f>+#REF!</f>
        <v>#REF!</v>
      </c>
    </row>
    <row r="76" spans="18:44">
      <c r="R76" s="93"/>
    </row>
  </sheetData>
  <mergeCells count="6">
    <mergeCell ref="AQ70:AR70"/>
    <mergeCell ref="C4:E4"/>
    <mergeCell ref="AM70:AP70"/>
    <mergeCell ref="T23:U23"/>
    <mergeCell ref="P23:S23"/>
    <mergeCell ref="AC4:AJ4"/>
  </mergeCells>
  <pageMargins left="0.7" right="0.7" top="0.75" bottom="0.75" header="0.3" footer="0.3"/>
  <pageSetup paperSize="9" orientation="portrait" r:id="rId1"/>
  <ignoredErrors>
    <ignoredError sqref="I5:N5" twoDigitTextYear="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2:X252"/>
  <sheetViews>
    <sheetView showGridLines="0" workbookViewId="0">
      <pane xSplit="2" ySplit="3" topLeftCell="C125" activePane="bottomRight" state="frozen"/>
      <selection pane="topRight" activeCell="C1" sqref="C1"/>
      <selection pane="bottomLeft" activeCell="A4" sqref="A4"/>
      <selection pane="bottomRight" activeCell="S216" sqref="S216"/>
    </sheetView>
  </sheetViews>
  <sheetFormatPr defaultRowHeight="13.5" customHeight="1"/>
  <cols>
    <col min="1" max="1" width="14" style="10" customWidth="1"/>
    <col min="2" max="2" width="29.7109375" style="10" customWidth="1"/>
    <col min="3" max="8" width="8.7109375" style="10" customWidth="1"/>
    <col min="9" max="9" width="8.7109375" style="11" customWidth="1"/>
    <col min="10" max="24" width="8.7109375" style="10" customWidth="1"/>
    <col min="25" max="16384" width="9.140625" style="10"/>
  </cols>
  <sheetData>
    <row r="2" spans="2:24" ht="15.75" customHeight="1">
      <c r="B2" s="77" t="s">
        <v>24</v>
      </c>
      <c r="C2" s="77"/>
      <c r="D2" s="77"/>
      <c r="E2" s="77"/>
      <c r="F2" s="77"/>
      <c r="G2" s="77"/>
      <c r="H2" s="77"/>
      <c r="I2" s="77"/>
      <c r="J2" s="77"/>
      <c r="K2" s="77"/>
      <c r="L2" s="77"/>
      <c r="M2" s="77"/>
      <c r="N2" s="77"/>
      <c r="O2" s="77"/>
      <c r="P2" s="77"/>
      <c r="Q2" s="77"/>
      <c r="R2" s="77"/>
      <c r="S2" s="77"/>
      <c r="T2" s="77"/>
      <c r="U2" s="77"/>
      <c r="V2" s="77"/>
      <c r="W2" s="77"/>
      <c r="X2" s="77"/>
    </row>
    <row r="3" spans="2:24" ht="13.5" customHeight="1">
      <c r="B3" s="10" t="s">
        <v>22</v>
      </c>
      <c r="C3" s="172" t="s">
        <v>80</v>
      </c>
      <c r="D3" s="172" t="s">
        <v>74</v>
      </c>
      <c r="E3" s="172" t="s">
        <v>75</v>
      </c>
      <c r="F3" s="172" t="s">
        <v>87</v>
      </c>
      <c r="G3" s="173" t="s">
        <v>64</v>
      </c>
      <c r="H3" s="173" t="s">
        <v>65</v>
      </c>
      <c r="I3" s="173" t="s">
        <v>66</v>
      </c>
      <c r="J3" s="173" t="s">
        <v>67</v>
      </c>
      <c r="K3" s="173" t="s">
        <v>68</v>
      </c>
      <c r="L3" s="173" t="s">
        <v>69</v>
      </c>
      <c r="M3" s="173" t="s">
        <v>70</v>
      </c>
      <c r="N3" s="173" t="s">
        <v>71</v>
      </c>
      <c r="O3" s="173" t="s">
        <v>113</v>
      </c>
      <c r="P3" s="173" t="s">
        <v>127</v>
      </c>
      <c r="Q3" s="173" t="s">
        <v>133</v>
      </c>
      <c r="R3" s="173" t="s">
        <v>158</v>
      </c>
      <c r="S3" s="173" t="s">
        <v>232</v>
      </c>
      <c r="T3" s="173" t="s">
        <v>236</v>
      </c>
      <c r="U3" s="173" t="s">
        <v>263</v>
      </c>
      <c r="V3" s="173" t="s">
        <v>281</v>
      </c>
      <c r="W3" s="173" t="s">
        <v>282</v>
      </c>
      <c r="X3" s="173" t="s">
        <v>283</v>
      </c>
    </row>
    <row r="4" spans="2:24" ht="13.5" customHeight="1">
      <c r="B4" s="10" t="s">
        <v>31</v>
      </c>
      <c r="D4" s="63"/>
      <c r="E4" s="56">
        <v>354780</v>
      </c>
      <c r="F4" s="56">
        <v>467604</v>
      </c>
      <c r="G4" s="56"/>
      <c r="H4" s="56">
        <v>460811</v>
      </c>
      <c r="I4" s="56">
        <v>439140</v>
      </c>
      <c r="J4" s="56">
        <v>455173</v>
      </c>
      <c r="K4" s="56">
        <v>431087</v>
      </c>
      <c r="L4" s="56">
        <v>452388</v>
      </c>
      <c r="M4" s="56">
        <v>444876</v>
      </c>
      <c r="N4" s="56">
        <v>574111</v>
      </c>
      <c r="O4" s="56">
        <v>591426</v>
      </c>
      <c r="P4" s="56">
        <v>591041</v>
      </c>
      <c r="Q4" s="56">
        <v>587117</v>
      </c>
      <c r="R4" s="56">
        <f>383768+195273</f>
        <v>579041</v>
      </c>
      <c r="S4" s="56">
        <v>571967.80439499998</v>
      </c>
      <c r="T4" s="56">
        <v>36698</v>
      </c>
      <c r="U4" s="56">
        <v>37273</v>
      </c>
      <c r="V4" s="56">
        <v>37874</v>
      </c>
      <c r="W4" s="56">
        <v>350884</v>
      </c>
      <c r="X4" s="56" t="e">
        <v>#NAME?</v>
      </c>
    </row>
    <row r="5" spans="2:24" ht="13.5" customHeight="1">
      <c r="B5" s="10" t="s">
        <v>256</v>
      </c>
      <c r="D5" s="63"/>
      <c r="E5" s="56">
        <v>-28736</v>
      </c>
      <c r="F5" s="56">
        <v>-28736</v>
      </c>
      <c r="G5" s="56"/>
      <c r="H5" s="56">
        <v>-32808</v>
      </c>
      <c r="I5" s="56">
        <v>-29512</v>
      </c>
      <c r="J5" s="56">
        <v>-41843</v>
      </c>
      <c r="K5" s="56">
        <v>-37402</v>
      </c>
      <c r="L5" s="56">
        <v>-40691</v>
      </c>
      <c r="M5" s="56">
        <v>-43242</v>
      </c>
      <c r="N5" s="56">
        <v>-56289</v>
      </c>
      <c r="O5" s="56">
        <v>-52736</v>
      </c>
      <c r="P5" s="56">
        <v>-57152</v>
      </c>
      <c r="Q5" s="56">
        <v>-59806</v>
      </c>
      <c r="R5" s="56">
        <v>-59781</v>
      </c>
      <c r="S5" s="56">
        <v>-53328</v>
      </c>
      <c r="T5" s="56">
        <v>11276</v>
      </c>
      <c r="U5" s="56">
        <v>10764</v>
      </c>
      <c r="V5" s="56">
        <v>12174</v>
      </c>
      <c r="W5" s="56">
        <v>10430</v>
      </c>
      <c r="X5" s="56" t="e">
        <v>#NAME?</v>
      </c>
    </row>
    <row r="6" spans="2:24" ht="13.5" customHeight="1">
      <c r="B6" s="10" t="s">
        <v>247</v>
      </c>
      <c r="D6" s="63"/>
      <c r="E6" s="56"/>
      <c r="F6" s="56"/>
      <c r="G6" s="56"/>
      <c r="H6" s="56"/>
      <c r="I6" s="56"/>
      <c r="J6" s="56"/>
      <c r="K6" s="56"/>
      <c r="L6" s="56"/>
      <c r="M6" s="56"/>
      <c r="N6" s="56"/>
      <c r="O6" s="56"/>
      <c r="P6" s="56"/>
      <c r="Q6" s="56"/>
      <c r="R6" s="56"/>
      <c r="S6" s="56"/>
      <c r="T6" s="56">
        <v>207313</v>
      </c>
      <c r="U6" s="56">
        <v>212014</v>
      </c>
      <c r="V6" s="56">
        <v>266168</v>
      </c>
      <c r="W6" s="56">
        <v>267791</v>
      </c>
      <c r="X6" s="56" t="e">
        <v>#NAME?</v>
      </c>
    </row>
    <row r="7" spans="2:24" ht="13.5" customHeight="1">
      <c r="B7" s="10" t="s">
        <v>25</v>
      </c>
      <c r="D7" s="63"/>
      <c r="E7" s="56"/>
      <c r="F7" s="56"/>
      <c r="G7" s="56"/>
      <c r="H7" s="56"/>
      <c r="I7" s="56"/>
      <c r="J7" s="56"/>
      <c r="K7" s="56"/>
      <c r="L7" s="56"/>
      <c r="M7" s="56"/>
      <c r="N7" s="56"/>
      <c r="O7" s="56"/>
      <c r="P7" s="56"/>
      <c r="Q7" s="56"/>
      <c r="R7" s="56"/>
      <c r="S7" s="56"/>
      <c r="T7" s="56">
        <v>545</v>
      </c>
      <c r="U7" s="56">
        <v>550</v>
      </c>
      <c r="V7" s="56">
        <v>531</v>
      </c>
      <c r="W7" s="56">
        <v>521</v>
      </c>
      <c r="X7" s="56" t="e">
        <v>#NAME?</v>
      </c>
    </row>
    <row r="8" spans="2:24" ht="13.5" customHeight="1">
      <c r="B8" s="10" t="s">
        <v>33</v>
      </c>
      <c r="D8" s="63"/>
      <c r="E8" s="56">
        <v>31673</v>
      </c>
      <c r="F8" s="56">
        <v>31673</v>
      </c>
      <c r="G8" s="56"/>
      <c r="H8" s="56">
        <v>38006</v>
      </c>
      <c r="I8" s="56">
        <v>35306</v>
      </c>
      <c r="J8" s="56">
        <v>37390</v>
      </c>
      <c r="K8" s="56">
        <v>38295</v>
      </c>
      <c r="L8" s="56">
        <v>35470</v>
      </c>
      <c r="M8" s="56">
        <v>41886</v>
      </c>
      <c r="N8" s="56">
        <v>43178</v>
      </c>
      <c r="O8" s="56">
        <v>44881</v>
      </c>
      <c r="P8" s="56">
        <v>44453</v>
      </c>
      <c r="Q8" s="56">
        <v>45173</v>
      </c>
      <c r="R8" s="56">
        <f>35706+11071</f>
        <v>46777</v>
      </c>
      <c r="S8" s="56">
        <v>46345</v>
      </c>
      <c r="T8" s="56">
        <v>354769</v>
      </c>
      <c r="U8" s="56">
        <v>357721</v>
      </c>
      <c r="V8" s="56">
        <v>348253</v>
      </c>
      <c r="W8" s="56">
        <v>350884</v>
      </c>
      <c r="X8" s="56" t="e">
        <v>#NAME?</v>
      </c>
    </row>
    <row r="9" spans="2:24" ht="13.5" customHeight="1">
      <c r="B9" s="10" t="s">
        <v>32</v>
      </c>
      <c r="D9" s="63"/>
      <c r="E9" s="56">
        <v>17</v>
      </c>
      <c r="F9" s="56">
        <v>17</v>
      </c>
      <c r="G9" s="56"/>
      <c r="H9" s="56">
        <v>12</v>
      </c>
      <c r="I9" s="56">
        <v>506</v>
      </c>
      <c r="J9" s="56">
        <v>499</v>
      </c>
      <c r="K9" s="56">
        <v>525</v>
      </c>
      <c r="L9" s="56">
        <v>548</v>
      </c>
      <c r="M9" s="56">
        <v>554</v>
      </c>
      <c r="N9" s="56">
        <v>550</v>
      </c>
      <c r="O9" s="56">
        <v>583</v>
      </c>
      <c r="P9" s="56">
        <v>544</v>
      </c>
      <c r="Q9" s="56">
        <v>549</v>
      </c>
      <c r="R9" s="56">
        <v>573</v>
      </c>
      <c r="S9" s="56">
        <v>541</v>
      </c>
      <c r="T9" s="56">
        <v>-43344</v>
      </c>
      <c r="U9" s="56">
        <v>-42118</v>
      </c>
      <c r="V9" s="56">
        <v>-29226</v>
      </c>
      <c r="W9" s="56">
        <v>-29506</v>
      </c>
      <c r="X9" s="56" t="e">
        <v>#NAME?</v>
      </c>
    </row>
    <row r="10" spans="2:24" ht="13.5" customHeight="1">
      <c r="B10" s="77" t="s">
        <v>89</v>
      </c>
      <c r="C10" s="80">
        <f t="shared" ref="C10:X10" si="0">+SUM(C4:C9)</f>
        <v>0</v>
      </c>
      <c r="D10" s="80">
        <f t="shared" si="0"/>
        <v>0</v>
      </c>
      <c r="E10" s="80">
        <f t="shared" si="0"/>
        <v>357734</v>
      </c>
      <c r="F10" s="80">
        <f t="shared" si="0"/>
        <v>470558</v>
      </c>
      <c r="G10" s="80">
        <f t="shared" si="0"/>
        <v>0</v>
      </c>
      <c r="H10" s="80">
        <f t="shared" si="0"/>
        <v>466021</v>
      </c>
      <c r="I10" s="80">
        <f t="shared" si="0"/>
        <v>445440</v>
      </c>
      <c r="J10" s="80">
        <f t="shared" si="0"/>
        <v>451219</v>
      </c>
      <c r="K10" s="80">
        <f t="shared" si="0"/>
        <v>432505</v>
      </c>
      <c r="L10" s="80">
        <f t="shared" si="0"/>
        <v>447715</v>
      </c>
      <c r="M10" s="80">
        <f t="shared" si="0"/>
        <v>444074</v>
      </c>
      <c r="N10" s="80">
        <f t="shared" si="0"/>
        <v>561550</v>
      </c>
      <c r="O10" s="80">
        <f t="shared" si="0"/>
        <v>584154</v>
      </c>
      <c r="P10" s="80">
        <f t="shared" si="0"/>
        <v>578886</v>
      </c>
      <c r="Q10" s="80">
        <f t="shared" si="0"/>
        <v>573033</v>
      </c>
      <c r="R10" s="80">
        <f t="shared" si="0"/>
        <v>566610</v>
      </c>
      <c r="S10" s="80">
        <f t="shared" si="0"/>
        <v>565525.80439499998</v>
      </c>
      <c r="T10" s="80">
        <f t="shared" si="0"/>
        <v>567257</v>
      </c>
      <c r="U10" s="80">
        <f t="shared" si="0"/>
        <v>576204</v>
      </c>
      <c r="V10" s="80">
        <f t="shared" si="0"/>
        <v>635774</v>
      </c>
      <c r="W10" s="80">
        <f t="shared" si="0"/>
        <v>951004</v>
      </c>
      <c r="X10" s="80" t="e">
        <f t="shared" si="0"/>
        <v>#NAME?</v>
      </c>
    </row>
    <row r="11" spans="2:24" ht="13.5" customHeight="1">
      <c r="C11" s="41"/>
      <c r="D11" s="41"/>
      <c r="E11" s="41"/>
      <c r="F11" s="41"/>
      <c r="G11" s="41"/>
      <c r="H11" s="63" t="e">
        <f>+H10-#REF!</f>
        <v>#REF!</v>
      </c>
      <c r="I11" s="63" t="e">
        <f>+I10-#REF!</f>
        <v>#REF!</v>
      </c>
      <c r="J11" s="63" t="e">
        <f>+J10-#REF!</f>
        <v>#REF!</v>
      </c>
      <c r="K11" s="63" t="e">
        <f>+K10-#REF!</f>
        <v>#REF!</v>
      </c>
      <c r="L11" s="63" t="e">
        <f>+L10-#REF!</f>
        <v>#REF!</v>
      </c>
      <c r="M11" s="63" t="e">
        <f>+M10-#REF!</f>
        <v>#REF!</v>
      </c>
      <c r="N11" s="63" t="e">
        <f>+N10-#REF!</f>
        <v>#REF!</v>
      </c>
    </row>
    <row r="12" spans="2:24" ht="15.75" customHeight="1">
      <c r="B12" s="77" t="s">
        <v>23</v>
      </c>
      <c r="C12" s="77"/>
      <c r="D12" s="77"/>
      <c r="E12" s="77"/>
      <c r="F12" s="77"/>
      <c r="G12" s="77"/>
      <c r="H12" s="77"/>
      <c r="I12" s="77"/>
      <c r="J12" s="77"/>
      <c r="K12" s="77"/>
      <c r="L12" s="77"/>
      <c r="M12" s="77"/>
      <c r="N12" s="77"/>
      <c r="O12" s="77"/>
      <c r="P12" s="77"/>
      <c r="Q12" s="77"/>
      <c r="R12" s="77"/>
      <c r="S12" s="77"/>
      <c r="T12" s="77"/>
      <c r="U12" s="77"/>
      <c r="V12" s="77"/>
      <c r="W12" s="77"/>
      <c r="X12" s="77"/>
    </row>
    <row r="13" spans="2:24" ht="13.5" customHeight="1">
      <c r="B13" s="10" t="s">
        <v>22</v>
      </c>
      <c r="C13" s="172" t="s">
        <v>80</v>
      </c>
      <c r="D13" s="172" t="s">
        <v>74</v>
      </c>
      <c r="E13" s="172" t="s">
        <v>75</v>
      </c>
      <c r="F13" s="172" t="s">
        <v>87</v>
      </c>
      <c r="G13" s="173" t="s">
        <v>64</v>
      </c>
      <c r="H13" s="173" t="s">
        <v>65</v>
      </c>
      <c r="I13" s="173" t="s">
        <v>66</v>
      </c>
      <c r="J13" s="173" t="s">
        <v>67</v>
      </c>
      <c r="K13" s="173" t="s">
        <v>68</v>
      </c>
      <c r="L13" s="173" t="s">
        <v>69</v>
      </c>
      <c r="M13" s="173" t="s">
        <v>70</v>
      </c>
      <c r="N13" s="173" t="s">
        <v>71</v>
      </c>
      <c r="O13" s="173" t="s">
        <v>113</v>
      </c>
      <c r="P13" s="173" t="s">
        <v>127</v>
      </c>
      <c r="Q13" s="173" t="s">
        <v>133</v>
      </c>
      <c r="R13" s="173" t="s">
        <v>158</v>
      </c>
      <c r="S13" s="173" t="s">
        <v>232</v>
      </c>
      <c r="T13" s="173" t="str">
        <f>+T3</f>
        <v>Q2 13</v>
      </c>
      <c r="U13" s="173" t="s">
        <v>263</v>
      </c>
      <c r="V13" s="173" t="s">
        <v>281</v>
      </c>
      <c r="W13" s="173" t="s">
        <v>282</v>
      </c>
      <c r="X13" s="173" t="s">
        <v>283</v>
      </c>
    </row>
    <row r="14" spans="2:24" ht="13.5" customHeight="1">
      <c r="B14" s="10" t="s">
        <v>92</v>
      </c>
      <c r="C14" s="63"/>
      <c r="D14" s="63"/>
      <c r="E14" s="63">
        <v>24037</v>
      </c>
      <c r="F14" s="63"/>
      <c r="G14" s="63"/>
      <c r="H14" s="63"/>
      <c r="I14" s="63"/>
      <c r="J14" s="63">
        <v>57707</v>
      </c>
      <c r="K14" s="63">
        <v>60169</v>
      </c>
      <c r="L14" s="63">
        <v>55419</v>
      </c>
      <c r="M14" s="63">
        <v>49001</v>
      </c>
      <c r="N14" s="63">
        <v>62175</v>
      </c>
      <c r="O14" s="63">
        <v>62065</v>
      </c>
      <c r="P14" s="63">
        <v>67951</v>
      </c>
      <c r="Q14" s="63">
        <v>74051</v>
      </c>
      <c r="R14" s="63">
        <v>84164</v>
      </c>
      <c r="S14" s="63">
        <v>72254</v>
      </c>
      <c r="T14" s="63">
        <v>72254</v>
      </c>
      <c r="U14" s="63">
        <v>78054</v>
      </c>
      <c r="V14" s="56">
        <v>70671</v>
      </c>
      <c r="W14" s="56">
        <v>60429</v>
      </c>
      <c r="X14" s="56" t="e">
        <v>#NAME?</v>
      </c>
    </row>
    <row r="15" spans="2:24" ht="13.5" customHeight="1">
      <c r="B15" s="10" t="s">
        <v>93</v>
      </c>
      <c r="C15" s="63"/>
      <c r="D15" s="63"/>
      <c r="E15" s="63">
        <v>4733</v>
      </c>
      <c r="F15" s="63"/>
      <c r="G15" s="63"/>
      <c r="H15" s="63"/>
      <c r="I15" s="63"/>
      <c r="J15" s="63">
        <v>1294</v>
      </c>
      <c r="K15" s="63">
        <v>16548</v>
      </c>
      <c r="L15" s="63">
        <v>10646</v>
      </c>
      <c r="M15" s="63">
        <v>8897</v>
      </c>
      <c r="N15" s="63">
        <v>4720</v>
      </c>
      <c r="O15" s="10">
        <v>853</v>
      </c>
      <c r="P15" s="10">
        <v>822</v>
      </c>
      <c r="Q15" s="10">
        <v>10830</v>
      </c>
      <c r="R15" s="63">
        <v>13763</v>
      </c>
      <c r="S15" s="63">
        <v>24817</v>
      </c>
      <c r="T15" s="63">
        <v>24817</v>
      </c>
      <c r="U15" s="63">
        <v>29394</v>
      </c>
      <c r="V15" s="56">
        <v>26197</v>
      </c>
      <c r="W15" s="56">
        <v>31142</v>
      </c>
      <c r="X15" s="56" t="e">
        <v>#NAME?</v>
      </c>
    </row>
    <row r="16" spans="2:24" ht="13.5" customHeight="1">
      <c r="B16" s="10" t="s">
        <v>31</v>
      </c>
      <c r="C16" s="63"/>
      <c r="D16" s="63"/>
      <c r="E16" s="63">
        <v>4074</v>
      </c>
      <c r="F16" s="63"/>
      <c r="G16" s="63"/>
      <c r="H16" s="63"/>
      <c r="I16" s="63"/>
      <c r="J16" s="63">
        <v>29</v>
      </c>
      <c r="K16" s="63">
        <v>90</v>
      </c>
      <c r="L16" s="63">
        <v>47</v>
      </c>
      <c r="M16" s="63">
        <v>17</v>
      </c>
      <c r="N16" s="63">
        <v>19</v>
      </c>
      <c r="O16" s="10">
        <v>1</v>
      </c>
      <c r="P16" s="10">
        <v>8</v>
      </c>
      <c r="Q16" s="10">
        <v>8</v>
      </c>
      <c r="R16" s="63">
        <v>0</v>
      </c>
      <c r="S16" s="63">
        <v>0</v>
      </c>
      <c r="T16" s="63">
        <v>0</v>
      </c>
      <c r="U16" s="63">
        <v>0</v>
      </c>
      <c r="V16" s="56">
        <v>0</v>
      </c>
      <c r="W16" s="56">
        <v>0</v>
      </c>
      <c r="X16" s="56"/>
    </row>
    <row r="17" spans="2:24" ht="13.5" customHeight="1">
      <c r="B17" s="10" t="s">
        <v>33</v>
      </c>
      <c r="C17" s="63"/>
      <c r="D17" s="63"/>
      <c r="E17" s="63">
        <v>6353</v>
      </c>
      <c r="F17" s="63"/>
      <c r="G17" s="63"/>
      <c r="H17" s="63"/>
      <c r="I17" s="63"/>
      <c r="J17" s="63">
        <v>10175</v>
      </c>
      <c r="K17" s="63">
        <v>9607</v>
      </c>
      <c r="L17" s="63">
        <v>6502</v>
      </c>
      <c r="M17" s="63">
        <v>3042</v>
      </c>
      <c r="N17" s="63">
        <v>2963</v>
      </c>
      <c r="O17" s="10">
        <v>3839</v>
      </c>
      <c r="P17" s="10">
        <v>3760</v>
      </c>
      <c r="Q17" s="10">
        <v>3895</v>
      </c>
      <c r="R17" s="63">
        <v>3888</v>
      </c>
      <c r="S17" s="63">
        <v>7146</v>
      </c>
      <c r="T17" s="63">
        <v>7146</v>
      </c>
      <c r="U17" s="63">
        <v>6060.0000140000002</v>
      </c>
      <c r="V17" s="56">
        <v>5439</v>
      </c>
      <c r="W17" s="56">
        <v>3587.0000009999999</v>
      </c>
      <c r="X17" s="56" t="e">
        <v>#NAME?</v>
      </c>
    </row>
    <row r="18" spans="2:24" ht="13.5" customHeight="1">
      <c r="B18" s="10" t="s">
        <v>32</v>
      </c>
      <c r="C18" s="63"/>
      <c r="D18" s="63"/>
      <c r="E18" s="63">
        <v>-727</v>
      </c>
      <c r="F18" s="63"/>
      <c r="G18" s="63"/>
      <c r="H18" s="63"/>
      <c r="I18" s="63"/>
      <c r="J18" s="63">
        <v>-1359</v>
      </c>
      <c r="K18" s="63">
        <v>-1681</v>
      </c>
      <c r="L18" s="63">
        <v>-551</v>
      </c>
      <c r="M18" s="63">
        <v>-535</v>
      </c>
      <c r="N18" s="63">
        <v>-774</v>
      </c>
      <c r="O18" s="10">
        <v>-803</v>
      </c>
      <c r="P18" s="10">
        <v>-772</v>
      </c>
      <c r="Q18" s="10">
        <v>-777</v>
      </c>
      <c r="R18" s="63">
        <v>-804</v>
      </c>
      <c r="S18" s="63">
        <v>-773</v>
      </c>
      <c r="T18" s="63">
        <v>-773</v>
      </c>
      <c r="U18" s="63">
        <v>-306</v>
      </c>
      <c r="V18" s="56">
        <v>0</v>
      </c>
      <c r="W18" s="56">
        <v>0</v>
      </c>
      <c r="X18" s="56" t="e">
        <v>#NAME?</v>
      </c>
    </row>
    <row r="19" spans="2:24" ht="13.5" customHeight="1">
      <c r="B19" s="77" t="s">
        <v>94</v>
      </c>
      <c r="C19" s="80">
        <f>+SUM(C14:C18)</f>
        <v>0</v>
      </c>
      <c r="D19" s="80">
        <f t="shared" ref="D19:X19" si="1">+SUM(D14:D18)</f>
        <v>0</v>
      </c>
      <c r="E19" s="80">
        <f t="shared" si="1"/>
        <v>38470</v>
      </c>
      <c r="F19" s="80">
        <f t="shared" si="1"/>
        <v>0</v>
      </c>
      <c r="G19" s="80">
        <f t="shared" si="1"/>
        <v>0</v>
      </c>
      <c r="H19" s="80">
        <f t="shared" si="1"/>
        <v>0</v>
      </c>
      <c r="I19" s="80">
        <f t="shared" si="1"/>
        <v>0</v>
      </c>
      <c r="J19" s="80">
        <f t="shared" si="1"/>
        <v>67846</v>
      </c>
      <c r="K19" s="80">
        <f t="shared" si="1"/>
        <v>84733</v>
      </c>
      <c r="L19" s="80">
        <f t="shared" si="1"/>
        <v>72063</v>
      </c>
      <c r="M19" s="80">
        <f t="shared" si="1"/>
        <v>60422</v>
      </c>
      <c r="N19" s="80">
        <f t="shared" si="1"/>
        <v>69103</v>
      </c>
      <c r="O19" s="80">
        <f t="shared" si="1"/>
        <v>65955</v>
      </c>
      <c r="P19" s="80">
        <f t="shared" si="1"/>
        <v>71769</v>
      </c>
      <c r="Q19" s="80">
        <f t="shared" si="1"/>
        <v>88007</v>
      </c>
      <c r="R19" s="80">
        <f t="shared" si="1"/>
        <v>101011</v>
      </c>
      <c r="S19" s="80">
        <f t="shared" si="1"/>
        <v>103444</v>
      </c>
      <c r="T19" s="80">
        <f t="shared" si="1"/>
        <v>103444</v>
      </c>
      <c r="U19" s="80">
        <f t="shared" si="1"/>
        <v>113202.000014</v>
      </c>
      <c r="V19" s="80">
        <f t="shared" si="1"/>
        <v>102307</v>
      </c>
      <c r="W19" s="80">
        <f t="shared" si="1"/>
        <v>95158.000000999993</v>
      </c>
      <c r="X19" s="80" t="e">
        <f t="shared" si="1"/>
        <v>#NAME?</v>
      </c>
    </row>
    <row r="20" spans="2:24" ht="13.5" customHeight="1">
      <c r="I20" s="10"/>
      <c r="J20" s="63" t="e">
        <f>+J19-#REF!</f>
        <v>#REF!</v>
      </c>
      <c r="K20" s="63" t="e">
        <f>+K19-#REF!</f>
        <v>#REF!</v>
      </c>
      <c r="L20" s="63" t="e">
        <f>+L19-#REF!</f>
        <v>#REF!</v>
      </c>
      <c r="M20" s="63" t="e">
        <f>+M19-#REF!</f>
        <v>#REF!</v>
      </c>
      <c r="N20" s="63" t="e">
        <f>+N19-#REF!</f>
        <v>#REF!</v>
      </c>
    </row>
    <row r="21" spans="2:24" ht="13.5" customHeight="1">
      <c r="B21" s="174" t="s">
        <v>95</v>
      </c>
      <c r="C21" s="175">
        <f>+C10+C19</f>
        <v>0</v>
      </c>
      <c r="D21" s="175">
        <f t="shared" ref="D21:X21" si="2">+D10+D19</f>
        <v>0</v>
      </c>
      <c r="E21" s="175">
        <f t="shared" si="2"/>
        <v>396204</v>
      </c>
      <c r="F21" s="175">
        <f t="shared" si="2"/>
        <v>470558</v>
      </c>
      <c r="G21" s="175">
        <f t="shared" si="2"/>
        <v>0</v>
      </c>
      <c r="H21" s="175">
        <f t="shared" si="2"/>
        <v>466021</v>
      </c>
      <c r="I21" s="175">
        <f t="shared" si="2"/>
        <v>445440</v>
      </c>
      <c r="J21" s="175">
        <f t="shared" si="2"/>
        <v>519065</v>
      </c>
      <c r="K21" s="175">
        <f t="shared" si="2"/>
        <v>517238</v>
      </c>
      <c r="L21" s="175">
        <f t="shared" si="2"/>
        <v>519778</v>
      </c>
      <c r="M21" s="175">
        <f t="shared" si="2"/>
        <v>504496</v>
      </c>
      <c r="N21" s="175">
        <f t="shared" si="2"/>
        <v>630653</v>
      </c>
      <c r="O21" s="175">
        <f t="shared" si="2"/>
        <v>650109</v>
      </c>
      <c r="P21" s="175">
        <f t="shared" si="2"/>
        <v>650655</v>
      </c>
      <c r="Q21" s="175">
        <f t="shared" si="2"/>
        <v>661040</v>
      </c>
      <c r="R21" s="175">
        <f t="shared" si="2"/>
        <v>667621</v>
      </c>
      <c r="S21" s="175">
        <f t="shared" si="2"/>
        <v>668969.80439499998</v>
      </c>
      <c r="T21" s="175">
        <f t="shared" si="2"/>
        <v>670701</v>
      </c>
      <c r="U21" s="175">
        <f t="shared" si="2"/>
        <v>689406.00001399999</v>
      </c>
      <c r="V21" s="175">
        <f t="shared" si="2"/>
        <v>738081</v>
      </c>
      <c r="W21" s="175">
        <f t="shared" si="2"/>
        <v>1046162.000001</v>
      </c>
      <c r="X21" s="175" t="e">
        <f t="shared" si="2"/>
        <v>#NAME?</v>
      </c>
    </row>
    <row r="22" spans="2:24" ht="13.5" customHeight="1">
      <c r="C22" s="41"/>
      <c r="D22" s="41"/>
      <c r="E22" s="41"/>
      <c r="F22" s="41"/>
      <c r="G22" s="41"/>
    </row>
    <row r="23" spans="2:24" s="82" customFormat="1" ht="13.5" customHeight="1">
      <c r="C23" s="83"/>
      <c r="D23" s="83"/>
      <c r="E23" s="83"/>
      <c r="F23" s="83"/>
      <c r="G23" s="83"/>
    </row>
    <row r="24" spans="2:24" ht="13.5" customHeight="1">
      <c r="C24" s="41"/>
      <c r="D24" s="41"/>
      <c r="E24" s="41"/>
      <c r="F24" s="41"/>
      <c r="G24" s="41"/>
    </row>
    <row r="25" spans="2:24" ht="13.5" customHeight="1">
      <c r="B25" s="77" t="s">
        <v>24</v>
      </c>
      <c r="C25" s="77"/>
      <c r="D25" s="77"/>
      <c r="E25" s="77"/>
      <c r="F25" s="77"/>
      <c r="G25" s="77"/>
      <c r="H25" s="77"/>
      <c r="I25" s="77"/>
      <c r="J25" s="77"/>
      <c r="K25" s="77"/>
      <c r="L25" s="77"/>
      <c r="M25" s="77"/>
      <c r="N25" s="77"/>
      <c r="O25" s="77"/>
      <c r="P25" s="77"/>
      <c r="Q25" s="77"/>
      <c r="R25" s="77"/>
      <c r="S25" s="77"/>
      <c r="T25" s="77"/>
      <c r="U25" s="77"/>
      <c r="V25" s="77"/>
      <c r="W25" s="77"/>
      <c r="X25" s="77"/>
    </row>
    <row r="26" spans="2:24" ht="13.5" customHeight="1">
      <c r="B26" s="10" t="s">
        <v>22</v>
      </c>
      <c r="C26" s="176" t="str">
        <f>+C3</f>
        <v>22.10.08</v>
      </c>
      <c r="D26" s="176" t="str">
        <f t="shared" ref="D26:T26" si="3">+D3</f>
        <v>31.12.08</v>
      </c>
      <c r="E26" s="176" t="str">
        <f t="shared" si="3"/>
        <v>31.12.09</v>
      </c>
      <c r="F26" s="176" t="str">
        <f t="shared" si="3"/>
        <v>8.1.10</v>
      </c>
      <c r="G26" s="176" t="str">
        <f t="shared" si="3"/>
        <v>Q1 10</v>
      </c>
      <c r="H26" s="176" t="str">
        <f t="shared" si="3"/>
        <v>Q2 10</v>
      </c>
      <c r="I26" s="176" t="str">
        <f t="shared" si="3"/>
        <v>Q3 10</v>
      </c>
      <c r="J26" s="176" t="str">
        <f t="shared" si="3"/>
        <v>Q4 10</v>
      </c>
      <c r="K26" s="176" t="str">
        <f t="shared" si="3"/>
        <v>Q1 11</v>
      </c>
      <c r="L26" s="176" t="str">
        <f t="shared" si="3"/>
        <v>Q2 11</v>
      </c>
      <c r="M26" s="176" t="str">
        <f t="shared" si="3"/>
        <v>Q3 11</v>
      </c>
      <c r="N26" s="176" t="str">
        <f t="shared" si="3"/>
        <v>Q4 11</v>
      </c>
      <c r="O26" s="176" t="str">
        <f t="shared" si="3"/>
        <v>Q1 12</v>
      </c>
      <c r="P26" s="176" t="str">
        <f t="shared" si="3"/>
        <v>Q2 12</v>
      </c>
      <c r="Q26" s="176" t="str">
        <f t="shared" si="3"/>
        <v>Q3 12</v>
      </c>
      <c r="R26" s="176" t="str">
        <f t="shared" si="3"/>
        <v>Q4 12</v>
      </c>
      <c r="S26" s="173" t="s">
        <v>232</v>
      </c>
      <c r="T26" s="176" t="str">
        <f t="shared" si="3"/>
        <v>Q2 13</v>
      </c>
      <c r="U26" s="173" t="s">
        <v>263</v>
      </c>
      <c r="V26" s="173" t="s">
        <v>281</v>
      </c>
      <c r="W26" s="173" t="s">
        <v>282</v>
      </c>
      <c r="X26" s="173" t="s">
        <v>283</v>
      </c>
    </row>
    <row r="27" spans="2:24" ht="13.5" customHeight="1">
      <c r="B27" s="10" t="s">
        <v>29</v>
      </c>
      <c r="C27" s="63"/>
      <c r="D27" s="63"/>
      <c r="E27" s="63"/>
      <c r="F27" s="63"/>
      <c r="G27" s="63"/>
      <c r="H27" s="63"/>
      <c r="I27" s="63"/>
      <c r="J27" s="63"/>
      <c r="K27" s="63"/>
      <c r="L27" s="63"/>
      <c r="M27" s="63"/>
      <c r="N27" s="63">
        <v>239288.2</v>
      </c>
      <c r="O27" s="63"/>
      <c r="P27" s="63"/>
      <c r="Q27" s="63"/>
      <c r="R27" s="63">
        <v>242773</v>
      </c>
      <c r="S27" s="63">
        <v>247245</v>
      </c>
      <c r="T27" s="63">
        <v>253868</v>
      </c>
      <c r="U27" s="63">
        <v>256626</v>
      </c>
      <c r="V27" s="63">
        <v>310491</v>
      </c>
      <c r="W27" s="63">
        <v>311941</v>
      </c>
      <c r="X27" s="56" t="e">
        <v>#NAME?</v>
      </c>
    </row>
    <row r="28" spans="2:24" ht="13.5" customHeight="1">
      <c r="B28" s="10" t="s">
        <v>90</v>
      </c>
      <c r="C28" s="63"/>
      <c r="D28" s="63"/>
      <c r="E28" s="63"/>
      <c r="F28" s="63"/>
      <c r="G28" s="63"/>
      <c r="H28" s="63"/>
      <c r="I28" s="63"/>
      <c r="J28" s="63"/>
      <c r="K28" s="63"/>
      <c r="L28" s="63"/>
      <c r="M28" s="63"/>
      <c r="N28" s="63">
        <v>322261.5</v>
      </c>
      <c r="O28" s="63"/>
      <c r="P28" s="63"/>
      <c r="Q28" s="63"/>
      <c r="R28" s="63">
        <v>323837</v>
      </c>
      <c r="S28" s="63">
        <v>318280.80439499998</v>
      </c>
      <c r="T28" s="63">
        <v>313389</v>
      </c>
      <c r="U28" s="63">
        <v>319578</v>
      </c>
      <c r="V28" s="63">
        <v>325283</v>
      </c>
      <c r="W28" s="63">
        <v>330400</v>
      </c>
      <c r="X28" s="56" t="e">
        <v>#NAME?</v>
      </c>
    </row>
    <row r="29" spans="2:24" ht="13.5" customHeight="1">
      <c r="B29" s="77" t="s">
        <v>89</v>
      </c>
      <c r="C29" s="80">
        <f t="shared" ref="C29:O29" si="4">+SUM(C27:C28)</f>
        <v>0</v>
      </c>
      <c r="D29" s="80">
        <f t="shared" si="4"/>
        <v>0</v>
      </c>
      <c r="E29" s="80">
        <f t="shared" si="4"/>
        <v>0</v>
      </c>
      <c r="F29" s="80">
        <f t="shared" si="4"/>
        <v>0</v>
      </c>
      <c r="G29" s="80">
        <f t="shared" si="4"/>
        <v>0</v>
      </c>
      <c r="H29" s="80">
        <f t="shared" si="4"/>
        <v>0</v>
      </c>
      <c r="I29" s="80">
        <f t="shared" si="4"/>
        <v>0</v>
      </c>
      <c r="J29" s="80">
        <f t="shared" si="4"/>
        <v>0</v>
      </c>
      <c r="K29" s="80">
        <f t="shared" si="4"/>
        <v>0</v>
      </c>
      <c r="L29" s="80">
        <f t="shared" si="4"/>
        <v>0</v>
      </c>
      <c r="M29" s="80">
        <f t="shared" si="4"/>
        <v>0</v>
      </c>
      <c r="N29" s="80">
        <f t="shared" si="4"/>
        <v>561549.69999999995</v>
      </c>
      <c r="O29" s="80">
        <f t="shared" si="4"/>
        <v>0</v>
      </c>
      <c r="P29" s="80"/>
      <c r="Q29" s="80"/>
      <c r="R29" s="80">
        <f>+SUM(R27:R28)</f>
        <v>566610</v>
      </c>
      <c r="S29" s="80">
        <f t="shared" ref="S29:X29" si="5">+SUM(S27:S28)</f>
        <v>565525.80439499998</v>
      </c>
      <c r="T29" s="80">
        <f t="shared" si="5"/>
        <v>567257</v>
      </c>
      <c r="U29" s="80">
        <f t="shared" si="5"/>
        <v>576204</v>
      </c>
      <c r="V29" s="80">
        <f t="shared" si="5"/>
        <v>635774</v>
      </c>
      <c r="W29" s="80">
        <f t="shared" si="5"/>
        <v>642341</v>
      </c>
      <c r="X29" s="80" t="e">
        <f t="shared" si="5"/>
        <v>#NAME?</v>
      </c>
    </row>
    <row r="30" spans="2:24" ht="13.5" customHeight="1">
      <c r="C30" s="41"/>
      <c r="D30" s="41"/>
      <c r="E30" s="41"/>
      <c r="F30" s="41"/>
      <c r="G30" s="41"/>
      <c r="T30" s="63">
        <f>+T29-T10</f>
        <v>0</v>
      </c>
      <c r="U30" s="63"/>
    </row>
    <row r="31" spans="2:24" ht="13.5" customHeight="1">
      <c r="C31" s="41"/>
      <c r="D31" s="41"/>
      <c r="E31" s="41"/>
      <c r="F31" s="41"/>
      <c r="G31" s="41"/>
    </row>
    <row r="32" spans="2:24" s="82" customFormat="1" ht="13.5" customHeight="1">
      <c r="C32" s="83"/>
      <c r="D32" s="83"/>
      <c r="E32" s="83"/>
      <c r="F32" s="83"/>
      <c r="G32" s="83"/>
    </row>
    <row r="33" spans="2:24" ht="13.5" customHeight="1">
      <c r="C33" s="41"/>
      <c r="D33" s="41"/>
      <c r="E33" s="41"/>
      <c r="F33" s="41"/>
      <c r="G33" s="41"/>
    </row>
    <row r="34" spans="2:24" ht="13.5" customHeight="1">
      <c r="C34" s="41"/>
      <c r="D34" s="41"/>
      <c r="E34" s="41"/>
      <c r="F34" s="41"/>
      <c r="G34" s="41"/>
    </row>
    <row r="35" spans="2:24" ht="13.5" customHeight="1">
      <c r="B35" s="14" t="s">
        <v>28</v>
      </c>
      <c r="D35" s="172">
        <v>3</v>
      </c>
      <c r="E35" s="172" t="str">
        <f t="shared" ref="E35:O35" si="6">+E3</f>
        <v>31.12.09</v>
      </c>
      <c r="F35" s="172" t="str">
        <f t="shared" si="6"/>
        <v>8.1.10</v>
      </c>
      <c r="G35" s="172" t="str">
        <f t="shared" si="6"/>
        <v>Q1 10</v>
      </c>
      <c r="H35" s="172" t="str">
        <f t="shared" si="6"/>
        <v>Q2 10</v>
      </c>
      <c r="I35" s="172" t="str">
        <f t="shared" si="6"/>
        <v>Q3 10</v>
      </c>
      <c r="J35" s="172" t="str">
        <f t="shared" si="6"/>
        <v>Q4 10</v>
      </c>
      <c r="K35" s="172" t="str">
        <f t="shared" si="6"/>
        <v>Q1 11</v>
      </c>
      <c r="L35" s="172" t="str">
        <f t="shared" si="6"/>
        <v>Q2 11</v>
      </c>
      <c r="M35" s="172" t="str">
        <f t="shared" si="6"/>
        <v>Q3 11</v>
      </c>
      <c r="N35" s="172" t="str">
        <f t="shared" si="6"/>
        <v>Q4 11</v>
      </c>
      <c r="O35" s="172" t="str">
        <f t="shared" si="6"/>
        <v>Q1 12</v>
      </c>
      <c r="P35" s="173" t="s">
        <v>127</v>
      </c>
      <c r="Q35" s="173" t="s">
        <v>133</v>
      </c>
      <c r="R35" s="172" t="str">
        <f>+R3</f>
        <v>Q4 12</v>
      </c>
      <c r="S35" s="173" t="s">
        <v>232</v>
      </c>
      <c r="T35" s="172" t="str">
        <f>+T3</f>
        <v>Q2 13</v>
      </c>
      <c r="U35" s="173" t="s">
        <v>263</v>
      </c>
      <c r="V35" s="173" t="s">
        <v>281</v>
      </c>
      <c r="W35" s="173" t="s">
        <v>282</v>
      </c>
      <c r="X35" s="173" t="s">
        <v>283</v>
      </c>
    </row>
    <row r="36" spans="2:24" ht="13.5" customHeight="1">
      <c r="B36" s="10" t="s">
        <v>29</v>
      </c>
      <c r="D36" s="41"/>
      <c r="E36" s="41">
        <v>0.155</v>
      </c>
      <c r="F36" s="41"/>
      <c r="G36" s="41"/>
      <c r="H36" s="41"/>
      <c r="I36" s="41"/>
      <c r="J36" s="41">
        <v>0.24678452411988056</v>
      </c>
      <c r="K36" s="41"/>
      <c r="L36" s="81">
        <v>0.24199999999999999</v>
      </c>
      <c r="M36" s="41">
        <v>0.24411546002861803</v>
      </c>
      <c r="N36" s="81">
        <v>0.39689876047489187</v>
      </c>
      <c r="O36" s="81">
        <v>0.38973996213779494</v>
      </c>
      <c r="P36" s="81">
        <v>0.39115419261500256</v>
      </c>
      <c r="Q36" s="81">
        <v>0.41399999999999998</v>
      </c>
      <c r="R36" s="81">
        <v>0.42799999999999999</v>
      </c>
      <c r="S36" s="81">
        <v>0.438</v>
      </c>
      <c r="T36" s="81">
        <v>0.44500000000000001</v>
      </c>
      <c r="U36" s="81">
        <v>0.44500000000000001</v>
      </c>
      <c r="V36" s="239">
        <v>0.48799999999999999</v>
      </c>
      <c r="W36" s="239">
        <v>0.48599999999999999</v>
      </c>
      <c r="X36" s="85" t="e">
        <v>#NAME?</v>
      </c>
    </row>
    <row r="37" spans="2:24" ht="13.5" customHeight="1">
      <c r="B37" s="10" t="s">
        <v>205</v>
      </c>
      <c r="D37" s="41"/>
      <c r="E37" s="41">
        <v>0.14799999999999999</v>
      </c>
      <c r="F37" s="41"/>
      <c r="G37" s="41"/>
      <c r="H37" s="41"/>
      <c r="I37" s="41"/>
      <c r="J37" s="41">
        <v>0.13018125617688139</v>
      </c>
      <c r="K37" s="41"/>
      <c r="L37" s="81">
        <v>0.11799999999999999</v>
      </c>
      <c r="M37" s="41">
        <v>0.1195573894778158</v>
      </c>
      <c r="N37" s="81">
        <v>9.8111190506833021E-2</v>
      </c>
      <c r="O37" s="81">
        <v>9.022724419669978E-2</v>
      </c>
      <c r="P37" s="81">
        <v>0.1022078926220349</v>
      </c>
      <c r="Q37" s="81">
        <v>0.106</v>
      </c>
      <c r="R37" s="81">
        <v>0.121</v>
      </c>
      <c r="S37" s="81">
        <v>0.126</v>
      </c>
      <c r="T37" s="81">
        <v>0.13100000000000001</v>
      </c>
      <c r="U37" s="81">
        <v>0.13500000000000001</v>
      </c>
      <c r="V37" s="239">
        <v>0.13100000000000001</v>
      </c>
      <c r="W37" s="239">
        <v>0.13600000000000001</v>
      </c>
      <c r="X37" s="85" t="e">
        <v>#NAME?</v>
      </c>
    </row>
    <row r="38" spans="2:24" ht="13.5" customHeight="1">
      <c r="B38" s="10" t="s">
        <v>202</v>
      </c>
      <c r="D38" s="41"/>
      <c r="E38" s="41">
        <v>0.161</v>
      </c>
      <c r="F38" s="41"/>
      <c r="G38" s="41"/>
      <c r="H38" s="41"/>
      <c r="I38" s="41"/>
      <c r="J38" s="41">
        <v>0.1406940250176035</v>
      </c>
      <c r="K38" s="41"/>
      <c r="L38" s="81">
        <v>0.17199999999999999</v>
      </c>
      <c r="M38" s="41">
        <v>0.16885781011420023</v>
      </c>
      <c r="N38" s="81">
        <v>0.10839768306376503</v>
      </c>
      <c r="O38" s="81">
        <v>0.11291720031540946</v>
      </c>
      <c r="P38" s="81">
        <v>0.11839190319450689</v>
      </c>
      <c r="Q38" s="81">
        <v>0.105</v>
      </c>
      <c r="R38" s="81">
        <v>0.12</v>
      </c>
      <c r="S38" s="81">
        <v>0.11</v>
      </c>
      <c r="T38" s="81">
        <v>0.112</v>
      </c>
      <c r="U38" s="81">
        <v>0.104</v>
      </c>
      <c r="V38" s="239">
        <v>9.6000000000000002E-2</v>
      </c>
      <c r="W38" s="239">
        <v>9.7000000000000003E-2</v>
      </c>
      <c r="X38" s="85" t="e">
        <v>#NAME?</v>
      </c>
    </row>
    <row r="39" spans="2:24" ht="13.5" customHeight="1">
      <c r="B39" s="10" t="s">
        <v>203</v>
      </c>
      <c r="D39" s="41"/>
      <c r="E39" s="41">
        <v>0.17399999999999999</v>
      </c>
      <c r="F39" s="41"/>
      <c r="G39" s="41"/>
      <c r="H39" s="41"/>
      <c r="I39" s="41"/>
      <c r="J39" s="41">
        <v>0.13259313434724437</v>
      </c>
      <c r="K39" s="41"/>
      <c r="L39" s="81">
        <v>9.6999999999999989E-2</v>
      </c>
      <c r="M39" s="41">
        <v>9.3627505676217762E-2</v>
      </c>
      <c r="N39" s="81">
        <v>7.7464149686807759E-2</v>
      </c>
      <c r="O39" s="81">
        <v>8.6315845599579513E-2</v>
      </c>
      <c r="P39" s="81">
        <v>9.1727664828757896E-2</v>
      </c>
      <c r="Q39" s="81">
        <v>7.9000000000000001E-2</v>
      </c>
      <c r="R39" s="81">
        <v>5.0999999999999997E-2</v>
      </c>
      <c r="S39" s="81">
        <v>0.05</v>
      </c>
      <c r="T39" s="81">
        <v>4.3999999999999997E-2</v>
      </c>
      <c r="U39" s="81">
        <v>4.2999999999999997E-2</v>
      </c>
      <c r="V39" s="239">
        <v>3.7999999999999999E-2</v>
      </c>
      <c r="W39" s="239">
        <v>3.5999999999999997E-2</v>
      </c>
      <c r="X39" s="85" t="e">
        <v>#NAME?</v>
      </c>
    </row>
    <row r="40" spans="2:24" ht="13.5" customHeight="1">
      <c r="B40" s="10" t="s">
        <v>105</v>
      </c>
      <c r="D40" s="41"/>
      <c r="E40" s="41">
        <v>0.11799999999999999</v>
      </c>
      <c r="F40" s="41"/>
      <c r="G40" s="41"/>
      <c r="H40" s="41"/>
      <c r="I40" s="41"/>
      <c r="J40" s="41">
        <v>9.9091309038905617E-2</v>
      </c>
      <c r="K40" s="41"/>
      <c r="L40" s="81">
        <v>0.11600000000000001</v>
      </c>
      <c r="M40" s="41">
        <v>0.11711896773608901</v>
      </c>
      <c r="N40" s="81">
        <v>0.11742916638415185</v>
      </c>
      <c r="O40" s="81">
        <v>0.1279628823960498</v>
      </c>
      <c r="P40" s="81">
        <v>0.11069577902283166</v>
      </c>
      <c r="Q40" s="81">
        <v>0.111</v>
      </c>
      <c r="R40" s="81">
        <v>9.8000000000000004E-2</v>
      </c>
      <c r="S40" s="81">
        <v>0.09</v>
      </c>
      <c r="T40" s="177">
        <v>0.09</v>
      </c>
      <c r="U40" s="177">
        <v>8.2000000000000003E-2</v>
      </c>
      <c r="V40" s="239">
        <v>8.6999999999999994E-2</v>
      </c>
      <c r="W40" s="239">
        <v>8.1000000000000003E-2</v>
      </c>
      <c r="X40" s="85" t="e">
        <v>#NAME?</v>
      </c>
    </row>
    <row r="41" spans="2:24" ht="13.5" customHeight="1">
      <c r="B41" s="10" t="s">
        <v>88</v>
      </c>
      <c r="D41" s="41"/>
      <c r="E41" s="41">
        <v>4.2999999999999997E-2</v>
      </c>
      <c r="F41" s="41"/>
      <c r="G41" s="41"/>
      <c r="H41" s="41"/>
      <c r="I41" s="41"/>
      <c r="J41" s="41">
        <v>0.11131767040804677</v>
      </c>
      <c r="K41" s="41"/>
      <c r="L41" s="81">
        <v>0.13200000000000001</v>
      </c>
      <c r="M41" s="41">
        <v>0.13270652614481465</v>
      </c>
      <c r="N41" s="81">
        <v>0.11086477481987377</v>
      </c>
      <c r="O41" s="81">
        <v>0.10548340751789811</v>
      </c>
      <c r="P41" s="81">
        <v>9.5997630754638519E-2</v>
      </c>
      <c r="Q41" s="81">
        <v>9.2999999999999999E-2</v>
      </c>
      <c r="R41" s="81">
        <v>4.3999999999999997E-2</v>
      </c>
      <c r="S41" s="81">
        <v>4.5999999999999999E-2</v>
      </c>
      <c r="T41" s="81">
        <v>4.4999999999999998E-2</v>
      </c>
      <c r="U41" s="81">
        <v>5.8999999999999997E-2</v>
      </c>
      <c r="V41" s="239">
        <v>4.2999999999999997E-2</v>
      </c>
      <c r="W41" s="239">
        <v>4.9000000000000002E-2</v>
      </c>
      <c r="X41" s="85" t="e">
        <v>#NAME?</v>
      </c>
    </row>
    <row r="42" spans="2:24" ht="13.5" customHeight="1">
      <c r="B42" s="10" t="s">
        <v>208</v>
      </c>
      <c r="D42" s="41"/>
      <c r="E42" s="41">
        <v>0.122</v>
      </c>
      <c r="F42" s="41"/>
      <c r="G42" s="41"/>
      <c r="H42" s="41"/>
      <c r="I42" s="41"/>
      <c r="J42" s="41">
        <v>8.3196182501206903E-2</v>
      </c>
      <c r="K42" s="41"/>
      <c r="L42" s="81">
        <v>7.0999999999999994E-2</v>
      </c>
      <c r="M42" s="41">
        <v>7.1292755165555707E-2</v>
      </c>
      <c r="N42" s="81">
        <v>5.2755726851917352E-2</v>
      </c>
      <c r="O42" s="81">
        <v>5.0600871365502224E-2</v>
      </c>
      <c r="P42" s="81">
        <v>5.2251042794349487E-2</v>
      </c>
      <c r="Q42" s="81">
        <v>5.1999999999999998E-2</v>
      </c>
      <c r="R42" s="81">
        <v>0.04</v>
      </c>
      <c r="S42" s="81">
        <v>0.04</v>
      </c>
      <c r="T42" s="81">
        <v>0.04</v>
      </c>
      <c r="U42" s="81">
        <v>0.04</v>
      </c>
      <c r="V42" s="239">
        <v>3.4999999999999996E-2</v>
      </c>
      <c r="W42" s="239">
        <v>3.6999999999999998E-2</v>
      </c>
      <c r="X42" s="85" t="e">
        <v>#NAME?</v>
      </c>
    </row>
    <row r="43" spans="2:24" ht="13.5" customHeight="1">
      <c r="B43" s="10" t="s">
        <v>174</v>
      </c>
      <c r="D43" s="41"/>
      <c r="E43" s="41">
        <v>5.2999999999999999E-2</v>
      </c>
      <c r="F43" s="41"/>
      <c r="G43" s="41"/>
      <c r="H43" s="41"/>
      <c r="I43" s="41"/>
      <c r="J43" s="41">
        <v>2.4149466201979105E-2</v>
      </c>
      <c r="K43" s="41"/>
      <c r="L43" s="81">
        <v>2.1999999999999999E-2</v>
      </c>
      <c r="M43" s="41">
        <v>2.1360533107240176E-2</v>
      </c>
      <c r="N43" s="81">
        <v>1.4575015993124888E-2</v>
      </c>
      <c r="O43" s="81">
        <v>1.3444265572403078E-2</v>
      </c>
      <c r="P43" s="81">
        <v>1.2534448758000642E-2</v>
      </c>
      <c r="Q43" s="81">
        <v>1.2E-2</v>
      </c>
      <c r="R43" s="81">
        <v>3.7999999999999999E-2</v>
      </c>
      <c r="S43" s="81">
        <v>0.03</v>
      </c>
      <c r="T43" s="177">
        <v>3.5000000000000003E-2</v>
      </c>
      <c r="U43" s="177">
        <v>3.4000000000000002E-2</v>
      </c>
      <c r="V43" s="239">
        <v>0.03</v>
      </c>
      <c r="W43" s="239">
        <v>2.9000000000000001E-2</v>
      </c>
      <c r="X43" s="85" t="e">
        <v>#NAME?</v>
      </c>
    </row>
    <row r="44" spans="2:24" ht="13.5" customHeight="1">
      <c r="B44" s="10" t="s">
        <v>175</v>
      </c>
      <c r="D44" s="41"/>
      <c r="E44" s="41">
        <v>2.6000000000000002E-2</v>
      </c>
      <c r="F44" s="41"/>
      <c r="G44" s="41"/>
      <c r="H44" s="41"/>
      <c r="I44" s="41"/>
      <c r="J44" s="41">
        <v>3.199243218825177E-2</v>
      </c>
      <c r="K44" s="41"/>
      <c r="L44" s="81">
        <v>0.03</v>
      </c>
      <c r="M44" s="41">
        <v>3.1363052549448767E-2</v>
      </c>
      <c r="N44" s="81">
        <v>2.3503532218634361E-2</v>
      </c>
      <c r="O44" s="81">
        <v>2.3608320898663097E-2</v>
      </c>
      <c r="P44" s="81">
        <v>2.5039445409877514E-2</v>
      </c>
      <c r="Q44" s="81">
        <v>2.8000000000000001E-2</v>
      </c>
      <c r="R44" s="81">
        <v>3.3000000000000002E-2</v>
      </c>
      <c r="S44" s="81">
        <v>3.4000000000000002E-2</v>
      </c>
      <c r="T44" s="81">
        <v>3.3000000000000002E-2</v>
      </c>
      <c r="U44" s="81">
        <v>3.5000000000000003E-2</v>
      </c>
      <c r="V44" s="239">
        <v>3.1E-2</v>
      </c>
      <c r="W44" s="239">
        <v>3.1E-2</v>
      </c>
      <c r="X44" s="85" t="e">
        <v>#NAME?</v>
      </c>
    </row>
    <row r="45" spans="2:24" ht="13.5" customHeight="1">
      <c r="B45" s="10" t="s">
        <v>207</v>
      </c>
      <c r="D45" s="41"/>
      <c r="E45" s="41"/>
      <c r="F45" s="41"/>
      <c r="G45" s="41"/>
      <c r="H45" s="41"/>
      <c r="I45" s="41"/>
      <c r="J45" s="41"/>
      <c r="K45" s="41"/>
      <c r="L45" s="81"/>
      <c r="M45" s="41"/>
      <c r="N45" s="81"/>
      <c r="O45" s="81"/>
      <c r="P45" s="81"/>
      <c r="Q45" s="81"/>
      <c r="R45" s="81">
        <v>1.7999999999999999E-2</v>
      </c>
      <c r="S45" s="81">
        <v>1.6E-2</v>
      </c>
      <c r="T45" s="81">
        <v>1.6E-2</v>
      </c>
      <c r="U45" s="81">
        <v>1.4999999999999999E-2</v>
      </c>
      <c r="V45" s="239">
        <v>1.4E-2</v>
      </c>
      <c r="W45" s="239">
        <v>1.0999999999999999E-2</v>
      </c>
      <c r="X45" s="85" t="e">
        <v>#NAME?</v>
      </c>
    </row>
    <row r="46" spans="2:24" ht="13.5" customHeight="1">
      <c r="B46" s="10" t="s">
        <v>206</v>
      </c>
      <c r="D46" s="41"/>
      <c r="E46" s="41"/>
      <c r="F46" s="41"/>
      <c r="G46" s="41"/>
      <c r="H46" s="41"/>
      <c r="I46" s="41"/>
      <c r="J46" s="41"/>
      <c r="K46" s="41"/>
      <c r="L46" s="81"/>
      <c r="M46" s="41"/>
      <c r="N46" s="81"/>
      <c r="O46" s="81"/>
      <c r="P46" s="81"/>
      <c r="Q46" s="81"/>
      <c r="R46" s="81">
        <v>8.9999999999999993E-3</v>
      </c>
      <c r="S46" s="81">
        <v>8.9999999999999993E-3</v>
      </c>
      <c r="T46" s="81">
        <v>8.9999999999999993E-3</v>
      </c>
      <c r="U46" s="81">
        <v>8.0000000000000002E-3</v>
      </c>
      <c r="V46" s="239">
        <v>7.0000000000000001E-3</v>
      </c>
      <c r="W46" s="239">
        <v>7.0000000000000001E-3</v>
      </c>
      <c r="X46" s="85" t="e">
        <v>#NAME?</v>
      </c>
    </row>
    <row r="47" spans="2:24" ht="13.5" customHeight="1">
      <c r="B47" s="14" t="s">
        <v>27</v>
      </c>
      <c r="D47" s="89">
        <f>+SUM(D36:D44)</f>
        <v>0</v>
      </c>
      <c r="E47" s="89">
        <f>+SUM(E36:E44)</f>
        <v>1</v>
      </c>
      <c r="F47" s="89">
        <f t="shared" ref="F47:Q47" si="7">+SUM(F36:F44)</f>
        <v>0</v>
      </c>
      <c r="G47" s="89">
        <f t="shared" si="7"/>
        <v>0</v>
      </c>
      <c r="H47" s="89">
        <f t="shared" si="7"/>
        <v>0</v>
      </c>
      <c r="I47" s="89">
        <f t="shared" si="7"/>
        <v>0</v>
      </c>
      <c r="J47" s="89">
        <f t="shared" si="7"/>
        <v>1</v>
      </c>
      <c r="K47" s="89">
        <f t="shared" si="7"/>
        <v>0</v>
      </c>
      <c r="L47" s="171">
        <f t="shared" si="7"/>
        <v>1</v>
      </c>
      <c r="M47" s="89">
        <f t="shared" si="7"/>
        <v>1</v>
      </c>
      <c r="N47" s="171">
        <f t="shared" si="7"/>
        <v>0.99999999999999989</v>
      </c>
      <c r="O47" s="89">
        <f t="shared" si="7"/>
        <v>1.0003</v>
      </c>
      <c r="P47" s="89">
        <f t="shared" si="7"/>
        <v>1.0000000000000002</v>
      </c>
      <c r="Q47" s="89">
        <f t="shared" si="7"/>
        <v>1</v>
      </c>
      <c r="R47" s="89">
        <f>+SUM(R36:R46)</f>
        <v>1</v>
      </c>
      <c r="S47" s="89">
        <f t="shared" ref="S47:X47" si="8">+SUM(S36:S46)</f>
        <v>0.98900000000000021</v>
      </c>
      <c r="T47" s="89">
        <f t="shared" si="8"/>
        <v>1.0000000000000002</v>
      </c>
      <c r="U47" s="89">
        <f t="shared" si="8"/>
        <v>1.0000000000000002</v>
      </c>
      <c r="V47" s="89">
        <f t="shared" si="8"/>
        <v>1</v>
      </c>
      <c r="W47" s="89">
        <f t="shared" si="8"/>
        <v>1</v>
      </c>
      <c r="X47" s="89" t="e">
        <f t="shared" si="8"/>
        <v>#NAME?</v>
      </c>
    </row>
    <row r="48" spans="2:24" ht="13.5" customHeight="1">
      <c r="J48" s="56"/>
      <c r="K48" s="56"/>
      <c r="L48" s="85"/>
      <c r="M48" s="85"/>
      <c r="N48" s="90"/>
      <c r="W48" s="85"/>
    </row>
    <row r="49" spans="2:24" ht="13.5" customHeight="1">
      <c r="B49" s="42"/>
      <c r="E49" s="92"/>
      <c r="F49" s="11"/>
      <c r="G49" s="178"/>
      <c r="J49" s="56"/>
      <c r="K49" s="56"/>
      <c r="L49" s="85"/>
      <c r="M49" s="85"/>
      <c r="N49" s="90"/>
      <c r="O49" s="14"/>
      <c r="W49" s="90"/>
    </row>
    <row r="50" spans="2:24" ht="13.5" customHeight="1">
      <c r="B50" s="42"/>
      <c r="E50" s="179"/>
      <c r="F50" s="11"/>
      <c r="G50" s="11"/>
      <c r="H50" s="14"/>
      <c r="J50" s="56"/>
      <c r="K50" s="56"/>
      <c r="L50" s="85"/>
      <c r="M50" s="42" t="s">
        <v>29</v>
      </c>
      <c r="N50" s="56" t="e">
        <f t="shared" ref="N50:N58" si="9">X36*100</f>
        <v>#NAME?</v>
      </c>
    </row>
    <row r="51" spans="2:24" ht="13.5" customHeight="1">
      <c r="B51" s="42"/>
      <c r="E51" s="11"/>
      <c r="F51" s="11"/>
      <c r="G51" s="11"/>
      <c r="J51" s="56"/>
      <c r="K51" s="56"/>
      <c r="L51" s="85"/>
      <c r="M51" s="42" t="s">
        <v>205</v>
      </c>
      <c r="N51" s="56" t="e">
        <f t="shared" si="9"/>
        <v>#NAME?</v>
      </c>
    </row>
    <row r="52" spans="2:24" ht="13.5" customHeight="1">
      <c r="B52" s="42"/>
      <c r="E52" s="179"/>
      <c r="F52" s="11"/>
      <c r="G52" s="11"/>
      <c r="J52" s="56"/>
      <c r="L52" s="85"/>
      <c r="M52" s="42" t="s">
        <v>202</v>
      </c>
      <c r="N52" s="56" t="e">
        <f t="shared" si="9"/>
        <v>#NAME?</v>
      </c>
    </row>
    <row r="53" spans="2:24" ht="13.5" customHeight="1">
      <c r="B53" s="42"/>
      <c r="E53" s="179"/>
      <c r="F53" s="11"/>
      <c r="G53" s="11"/>
      <c r="J53" s="56"/>
      <c r="K53" s="56"/>
      <c r="L53" s="85"/>
      <c r="M53" s="42" t="s">
        <v>203</v>
      </c>
      <c r="N53" s="56" t="e">
        <f t="shared" si="9"/>
        <v>#NAME?</v>
      </c>
      <c r="X53" s="56"/>
    </row>
    <row r="54" spans="2:24" ht="13.5" customHeight="1">
      <c r="B54" s="42"/>
      <c r="E54" s="180"/>
      <c r="F54" s="11"/>
      <c r="G54" s="11"/>
      <c r="J54" s="56"/>
      <c r="K54" s="56"/>
      <c r="L54" s="85"/>
      <c r="M54" s="42" t="s">
        <v>105</v>
      </c>
      <c r="N54" s="56" t="e">
        <f t="shared" si="9"/>
        <v>#NAME?</v>
      </c>
      <c r="X54" s="56"/>
    </row>
    <row r="55" spans="2:24" ht="13.5" customHeight="1">
      <c r="B55" s="42"/>
      <c r="M55" s="42" t="s">
        <v>88</v>
      </c>
      <c r="N55" s="56" t="e">
        <f t="shared" si="9"/>
        <v>#NAME?</v>
      </c>
      <c r="X55" s="57"/>
    </row>
    <row r="56" spans="2:24" ht="13.5" customHeight="1">
      <c r="B56" s="42"/>
      <c r="F56" s="14"/>
      <c r="G56" s="14"/>
      <c r="M56" s="42" t="s">
        <v>245</v>
      </c>
      <c r="N56" s="56" t="e">
        <f t="shared" si="9"/>
        <v>#NAME?</v>
      </c>
      <c r="V56" s="14"/>
      <c r="W56" s="107"/>
    </row>
    <row r="57" spans="2:24" ht="13.5" customHeight="1">
      <c r="B57" s="42"/>
      <c r="G57" s="91"/>
      <c r="M57" s="42" t="s">
        <v>174</v>
      </c>
      <c r="N57" s="56" t="e">
        <f t="shared" si="9"/>
        <v>#NAME?</v>
      </c>
      <c r="V57" s="11"/>
      <c r="W57" s="63"/>
      <c r="X57" s="91"/>
    </row>
    <row r="58" spans="2:24" ht="13.5" customHeight="1">
      <c r="G58" s="85"/>
      <c r="M58" s="42" t="s">
        <v>175</v>
      </c>
      <c r="N58" s="56" t="e">
        <f t="shared" si="9"/>
        <v>#NAME?</v>
      </c>
      <c r="W58" s="63"/>
      <c r="X58" s="91"/>
    </row>
    <row r="59" spans="2:24" ht="13.5" customHeight="1">
      <c r="G59" s="85"/>
      <c r="M59" s="10" t="s">
        <v>246</v>
      </c>
      <c r="N59" s="56" t="e">
        <f>SUM(X45:X46)*100</f>
        <v>#NAME?</v>
      </c>
      <c r="W59" s="63"/>
      <c r="X59" s="91"/>
    </row>
    <row r="60" spans="2:24" ht="13.5" customHeight="1">
      <c r="G60" s="85"/>
      <c r="N60" s="56" t="e">
        <f>SUM(N50:N59)</f>
        <v>#NAME?</v>
      </c>
      <c r="W60" s="63"/>
      <c r="X60" s="91"/>
    </row>
    <row r="61" spans="2:24" ht="13.5" customHeight="1">
      <c r="G61" s="85"/>
      <c r="W61" s="63"/>
      <c r="X61" s="91"/>
    </row>
    <row r="62" spans="2:24" ht="13.5" customHeight="1">
      <c r="G62" s="85"/>
      <c r="N62" s="85"/>
      <c r="W62" s="63"/>
      <c r="X62" s="91"/>
    </row>
    <row r="63" spans="2:24" ht="13.5" customHeight="1">
      <c r="G63" s="85"/>
      <c r="W63" s="63"/>
      <c r="X63" s="91"/>
    </row>
    <row r="64" spans="2:24" ht="13.5" customHeight="1">
      <c r="G64" s="85"/>
      <c r="V64" s="14"/>
      <c r="W64" s="64"/>
      <c r="X64" s="85"/>
    </row>
    <row r="67" spans="2:23" ht="13.5" customHeight="1">
      <c r="V67" s="14"/>
      <c r="W67" s="107"/>
    </row>
    <row r="68" spans="2:23" s="82" customFormat="1" ht="13.5" customHeight="1"/>
    <row r="70" spans="2:23" ht="13.5" customHeight="1">
      <c r="C70" s="63"/>
      <c r="F70" s="85"/>
      <c r="H70" s="85"/>
      <c r="J70" s="85"/>
      <c r="N70" s="63"/>
      <c r="O70" s="63"/>
    </row>
    <row r="71" spans="2:23" ht="13.5" customHeight="1">
      <c r="C71" s="14">
        <v>2009</v>
      </c>
      <c r="D71" s="14">
        <v>2010</v>
      </c>
      <c r="E71" s="14">
        <v>2011</v>
      </c>
      <c r="F71" s="14">
        <v>2012</v>
      </c>
      <c r="G71" s="50" t="s">
        <v>234</v>
      </c>
      <c r="H71" s="50" t="s">
        <v>238</v>
      </c>
      <c r="I71" s="50" t="s">
        <v>265</v>
      </c>
      <c r="J71" s="50" t="s">
        <v>298</v>
      </c>
      <c r="K71" s="50" t="s">
        <v>299</v>
      </c>
      <c r="L71" s="50" t="s">
        <v>300</v>
      </c>
      <c r="N71" s="63"/>
      <c r="O71" s="63"/>
    </row>
    <row r="72" spans="2:23" ht="13.5" customHeight="1">
      <c r="B72" s="10" t="s">
        <v>209</v>
      </c>
      <c r="C72" s="63">
        <v>68.706999999999994</v>
      </c>
      <c r="D72" s="63">
        <v>69.908703834999997</v>
      </c>
      <c r="E72" s="63">
        <v>224.739</v>
      </c>
      <c r="F72" s="63">
        <f>566.58*0.448</f>
        <v>253.82784000000004</v>
      </c>
      <c r="G72" s="63">
        <v>250.98500000000001</v>
      </c>
      <c r="H72" s="88">
        <v>248.20500000000001</v>
      </c>
      <c r="I72" s="88">
        <v>254.08699999999999</v>
      </c>
      <c r="J72" s="10">
        <v>284</v>
      </c>
      <c r="K72" s="88">
        <v>287.99700000000001</v>
      </c>
      <c r="L72" s="88" t="e">
        <v>#NAME?</v>
      </c>
      <c r="N72" s="63"/>
      <c r="O72" s="63"/>
    </row>
    <row r="73" spans="2:23" ht="13.5" customHeight="1">
      <c r="B73" s="10" t="s">
        <v>210</v>
      </c>
      <c r="C73" s="63">
        <v>65.032986653999998</v>
      </c>
      <c r="D73" s="63">
        <v>102.43</v>
      </c>
      <c r="E73" s="63">
        <v>168.35400000000001</v>
      </c>
      <c r="F73" s="63">
        <f>566.58*0.306</f>
        <v>173.37348</v>
      </c>
      <c r="G73" s="63">
        <v>189.756</v>
      </c>
      <c r="H73" s="88">
        <v>192.31100000000001</v>
      </c>
      <c r="I73" s="88">
        <v>195.01300000000001</v>
      </c>
      <c r="J73" s="10">
        <v>230</v>
      </c>
      <c r="K73" s="88">
        <v>238.315</v>
      </c>
      <c r="L73" s="88" t="e">
        <v>#NAME?</v>
      </c>
      <c r="N73" s="63"/>
      <c r="O73" s="63"/>
    </row>
    <row r="74" spans="2:23" ht="13.5" customHeight="1">
      <c r="B74" s="10" t="s">
        <v>36</v>
      </c>
      <c r="C74" s="63">
        <v>223.994013346</v>
      </c>
      <c r="D74" s="63">
        <v>278.880296165</v>
      </c>
      <c r="E74" s="63">
        <v>168.45699999999999</v>
      </c>
      <c r="F74" s="63">
        <f>566.58*0.246</f>
        <v>139.37868</v>
      </c>
      <c r="G74" s="63">
        <v>124.785</v>
      </c>
      <c r="H74" s="88">
        <v>126.74100000000001</v>
      </c>
      <c r="I74" s="88">
        <v>127.104</v>
      </c>
      <c r="J74" s="10">
        <v>122</v>
      </c>
      <c r="K74" s="56">
        <v>116.029</v>
      </c>
      <c r="L74" s="88">
        <v>0</v>
      </c>
      <c r="N74" s="64"/>
      <c r="O74" s="64"/>
    </row>
    <row r="75" spans="2:23" ht="13.5" customHeight="1">
      <c r="B75" s="10" t="s">
        <v>27</v>
      </c>
      <c r="C75" s="64">
        <f>SUM(C72:C74)</f>
        <v>357.73400000000004</v>
      </c>
      <c r="D75" s="64">
        <f>SUM(D72:D74)</f>
        <v>451.21899999999999</v>
      </c>
      <c r="E75" s="64">
        <f>SUM(E72:E74)</f>
        <v>561.54999999999995</v>
      </c>
      <c r="F75" s="64">
        <f t="shared" ref="F75:L75" si="10">SUM(F72:F74)</f>
        <v>566.58000000000004</v>
      </c>
      <c r="G75" s="64">
        <f t="shared" si="10"/>
        <v>565.52599999999995</v>
      </c>
      <c r="H75" s="64">
        <f t="shared" si="10"/>
        <v>567.25700000000006</v>
      </c>
      <c r="I75" s="64">
        <f t="shared" si="10"/>
        <v>576.20400000000006</v>
      </c>
      <c r="J75" s="64">
        <f t="shared" si="10"/>
        <v>636</v>
      </c>
      <c r="K75" s="64">
        <f t="shared" si="10"/>
        <v>642.34100000000001</v>
      </c>
      <c r="L75" s="64" t="e">
        <f t="shared" si="10"/>
        <v>#NAME?</v>
      </c>
      <c r="O75" s="63"/>
    </row>
    <row r="76" spans="2:23" ht="13.5" customHeight="1">
      <c r="N76" s="50"/>
      <c r="O76" s="50"/>
    </row>
    <row r="77" spans="2:23" ht="13.5" customHeight="1">
      <c r="C77" s="14">
        <v>2009</v>
      </c>
      <c r="D77" s="14">
        <v>2010</v>
      </c>
      <c r="E77" s="14">
        <v>2011</v>
      </c>
      <c r="F77" s="14">
        <v>2012</v>
      </c>
      <c r="G77" s="50" t="s">
        <v>234</v>
      </c>
      <c r="H77" s="50" t="s">
        <v>238</v>
      </c>
      <c r="I77" s="50" t="s">
        <v>265</v>
      </c>
      <c r="J77" s="50" t="s">
        <v>298</v>
      </c>
      <c r="K77" s="50" t="s">
        <v>299</v>
      </c>
      <c r="L77" s="50" t="s">
        <v>300</v>
      </c>
      <c r="N77" s="85"/>
      <c r="O77" s="85"/>
    </row>
    <row r="78" spans="2:23" ht="13.5" customHeight="1">
      <c r="B78" s="10" t="s">
        <v>209</v>
      </c>
      <c r="C78" s="63">
        <f>(C72/$C$75)*100</f>
        <v>19.20616994750289</v>
      </c>
      <c r="D78" s="63">
        <f>(D72/$D$75)*100</f>
        <v>15.49329789636518</v>
      </c>
      <c r="E78" s="63">
        <f>(E72/$E$75)*100</f>
        <v>40.021191345383315</v>
      </c>
      <c r="F78" s="63">
        <v>45</v>
      </c>
      <c r="G78" s="63">
        <f>(G72/$G$75)*100</f>
        <v>44.38080654116699</v>
      </c>
      <c r="H78" s="63">
        <f>(H72/$H$75)*100</f>
        <v>43.7552996260954</v>
      </c>
      <c r="I78" s="63">
        <f>(I72/$I$75)*100</f>
        <v>44.09670880452061</v>
      </c>
      <c r="J78" s="63">
        <f>(J72/$J$75)*100</f>
        <v>44.654088050314463</v>
      </c>
      <c r="K78" s="63">
        <f>(K72/$K$75)*100</f>
        <v>44.835531283228072</v>
      </c>
      <c r="L78" s="63" t="e">
        <f>(L72/$L$75)*100</f>
        <v>#NAME?</v>
      </c>
      <c r="N78" s="85"/>
      <c r="O78" s="85"/>
    </row>
    <row r="79" spans="2:23" ht="13.5" customHeight="1">
      <c r="B79" s="10" t="s">
        <v>210</v>
      </c>
      <c r="C79" s="63">
        <f>(C73/$C$75)*100</f>
        <v>18.179146140428358</v>
      </c>
      <c r="D79" s="63">
        <f>(D73/$D$75)*100</f>
        <v>22.700728471097182</v>
      </c>
      <c r="E79" s="63">
        <f>(E73/$E$75)*100</f>
        <v>29.980233282877755</v>
      </c>
      <c r="F79" s="63">
        <v>31</v>
      </c>
      <c r="G79" s="63">
        <f>(G73/$G$75)*100</f>
        <v>33.553894957968339</v>
      </c>
      <c r="H79" s="63">
        <f>(H73/$H$75)*100</f>
        <v>33.901917473032505</v>
      </c>
      <c r="I79" s="63">
        <f>(I73/$I$75)*100</f>
        <v>33.844437039659567</v>
      </c>
      <c r="J79" s="63">
        <f>(J73/$J$75)*100</f>
        <v>36.163522012578611</v>
      </c>
      <c r="K79" s="63">
        <f>(K73/$K$75)*100</f>
        <v>37.101010211087257</v>
      </c>
      <c r="L79" s="63" t="e">
        <f>(L73/$L$75)*100</f>
        <v>#NAME?</v>
      </c>
      <c r="N79" s="85"/>
      <c r="O79" s="85"/>
    </row>
    <row r="80" spans="2:23" ht="13.5" customHeight="1">
      <c r="B80" s="10" t="s">
        <v>36</v>
      </c>
      <c r="C80" s="63">
        <f>(C74/$C$75)*100</f>
        <v>62.614683912068735</v>
      </c>
      <c r="D80" s="63">
        <f>(D74/$D$75)*100</f>
        <v>61.805973632537636</v>
      </c>
      <c r="E80" s="63">
        <f>(E74/$E$75)*100</f>
        <v>29.998575371738941</v>
      </c>
      <c r="F80" s="63">
        <v>24</v>
      </c>
      <c r="G80" s="63">
        <f>(G74/$G$75)*100</f>
        <v>22.065298500864682</v>
      </c>
      <c r="H80" s="63">
        <f>(H74/$H$75)*100</f>
        <v>22.342782900872091</v>
      </c>
      <c r="I80" s="63">
        <f>(I74/$I$75)*100</f>
        <v>22.058854155819812</v>
      </c>
      <c r="J80" s="63">
        <f>(J74/$J$75)*100</f>
        <v>19.182389937106919</v>
      </c>
      <c r="K80" s="63">
        <f>(K74/$K$75)*100</f>
        <v>18.063458505684675</v>
      </c>
      <c r="L80" s="63" t="e">
        <f>(L74/$L$75)*100</f>
        <v>#NAME?</v>
      </c>
      <c r="N80" s="85"/>
      <c r="O80" s="85"/>
    </row>
    <row r="81" spans="2:23" ht="13.5" customHeight="1">
      <c r="C81" s="64">
        <f t="shared" ref="C81:H81" si="11">SUM(C78:C80)</f>
        <v>99.999999999999972</v>
      </c>
      <c r="D81" s="64">
        <f t="shared" si="11"/>
        <v>100</v>
      </c>
      <c r="E81" s="64">
        <f t="shared" si="11"/>
        <v>100.00000000000001</v>
      </c>
      <c r="F81" s="64">
        <f t="shared" si="11"/>
        <v>100</v>
      </c>
      <c r="G81" s="64">
        <f t="shared" si="11"/>
        <v>100.00000000000001</v>
      </c>
      <c r="H81" s="64">
        <f t="shared" si="11"/>
        <v>100</v>
      </c>
      <c r="I81" s="64">
        <f>SUM(I78:I80)</f>
        <v>99.999999999999986</v>
      </c>
      <c r="J81" s="64">
        <f>SUM(J78:J80)</f>
        <v>99.999999999999986</v>
      </c>
      <c r="K81" s="64">
        <f>SUM(K78:K80)</f>
        <v>100</v>
      </c>
      <c r="L81" s="64" t="e">
        <f>SUM(L78:L80)</f>
        <v>#NAME?</v>
      </c>
      <c r="N81" s="85"/>
      <c r="O81" s="85"/>
    </row>
    <row r="82" spans="2:23" ht="13.5" customHeight="1">
      <c r="C82" s="85"/>
      <c r="D82" s="85"/>
      <c r="E82" s="85"/>
      <c r="F82" s="85"/>
      <c r="G82" s="85"/>
      <c r="H82" s="85"/>
      <c r="I82" s="85"/>
      <c r="J82" s="85"/>
      <c r="K82" s="85"/>
      <c r="L82" s="85"/>
      <c r="M82" s="85"/>
      <c r="N82" s="85"/>
      <c r="O82" s="85"/>
    </row>
    <row r="83" spans="2:23" ht="13.5" customHeight="1">
      <c r="C83" s="64"/>
      <c r="D83" s="64">
        <f>15+23+62</f>
        <v>100</v>
      </c>
      <c r="E83" s="64">
        <f>40+30+30</f>
        <v>100</v>
      </c>
      <c r="F83" s="64">
        <f>45+31+24</f>
        <v>100</v>
      </c>
      <c r="G83" s="64">
        <f>44+34+22</f>
        <v>100</v>
      </c>
      <c r="H83" s="85"/>
      <c r="I83" s="85"/>
      <c r="J83" s="85"/>
      <c r="K83" s="85"/>
      <c r="L83" s="85"/>
      <c r="M83" s="85"/>
      <c r="N83" s="85"/>
      <c r="O83" s="85"/>
    </row>
    <row r="84" spans="2:23" ht="13.5" customHeight="1">
      <c r="C84" s="85"/>
      <c r="D84" s="85"/>
      <c r="E84" s="85"/>
      <c r="F84" s="85"/>
      <c r="G84" s="85"/>
      <c r="H84" s="85"/>
      <c r="I84" s="85"/>
      <c r="J84" s="85"/>
      <c r="K84" s="85"/>
      <c r="L84" s="85"/>
      <c r="M84" s="85"/>
      <c r="N84" s="85"/>
      <c r="O84" s="85"/>
    </row>
    <row r="85" spans="2:23" ht="13.5" customHeight="1">
      <c r="C85" s="171"/>
      <c r="D85" s="171"/>
      <c r="E85" s="171"/>
      <c r="F85" s="171"/>
      <c r="G85" s="171"/>
      <c r="H85" s="171"/>
      <c r="I85" s="171"/>
      <c r="J85" s="171"/>
      <c r="K85" s="171"/>
      <c r="L85" s="171"/>
      <c r="M85" s="171"/>
      <c r="N85" s="171"/>
      <c r="O85" s="171"/>
    </row>
    <row r="86" spans="2:23" ht="13.5" customHeight="1">
      <c r="I86" s="10"/>
    </row>
    <row r="87" spans="2:23" ht="13.5" customHeight="1">
      <c r="C87" s="14">
        <v>2009</v>
      </c>
      <c r="D87" s="14">
        <v>2010</v>
      </c>
      <c r="E87" s="14">
        <v>2011</v>
      </c>
      <c r="F87" s="14">
        <v>2012</v>
      </c>
      <c r="G87" s="50" t="s">
        <v>234</v>
      </c>
      <c r="H87" s="50" t="s">
        <v>238</v>
      </c>
      <c r="I87" s="50" t="s">
        <v>265</v>
      </c>
      <c r="J87" s="50" t="s">
        <v>298</v>
      </c>
      <c r="K87" s="50" t="s">
        <v>299</v>
      </c>
      <c r="L87" s="50" t="s">
        <v>300</v>
      </c>
    </row>
    <row r="88" spans="2:23" ht="13.5" customHeight="1">
      <c r="B88" s="10" t="s">
        <v>29</v>
      </c>
      <c r="D88" s="63">
        <v>121.82913000000001</v>
      </c>
      <c r="E88" s="63">
        <v>239.28800000000001</v>
      </c>
      <c r="F88" s="63">
        <v>242.74299999999999</v>
      </c>
      <c r="G88" s="63">
        <f t="shared" ref="G88:L89" si="12">S27/1000</f>
        <v>247.245</v>
      </c>
      <c r="H88" s="63">
        <f t="shared" si="12"/>
        <v>253.86799999999999</v>
      </c>
      <c r="I88" s="63">
        <f t="shared" si="12"/>
        <v>256.62599999999998</v>
      </c>
      <c r="J88" s="63">
        <f>V27/1000</f>
        <v>310.49099999999999</v>
      </c>
      <c r="K88" s="63">
        <f t="shared" si="12"/>
        <v>311.94099999999997</v>
      </c>
      <c r="L88" s="63" t="e">
        <f t="shared" si="12"/>
        <v>#NAME?</v>
      </c>
    </row>
    <row r="89" spans="2:23" ht="13.5" customHeight="1">
      <c r="B89" s="10" t="s">
        <v>90</v>
      </c>
      <c r="D89" s="63">
        <v>329.38986999999997</v>
      </c>
      <c r="E89" s="63">
        <v>322.262</v>
      </c>
      <c r="F89" s="63">
        <v>323.83699999999999</v>
      </c>
      <c r="G89" s="63">
        <f t="shared" si="12"/>
        <v>318.28080439499996</v>
      </c>
      <c r="H89" s="63">
        <f t="shared" si="12"/>
        <v>313.38900000000001</v>
      </c>
      <c r="I89" s="63">
        <f t="shared" si="12"/>
        <v>319.57799999999997</v>
      </c>
      <c r="J89" s="63">
        <f t="shared" si="12"/>
        <v>325.28300000000002</v>
      </c>
      <c r="K89" s="63">
        <f t="shared" si="12"/>
        <v>330.4</v>
      </c>
      <c r="L89" s="63" t="e">
        <f t="shared" si="12"/>
        <v>#NAME?</v>
      </c>
    </row>
    <row r="90" spans="2:23" ht="13.5" customHeight="1">
      <c r="D90" s="64">
        <f>SUM(D88:D89)</f>
        <v>451.21899999999999</v>
      </c>
      <c r="E90" s="64">
        <f>SUM(E88:E89)</f>
        <v>561.54999999999995</v>
      </c>
      <c r="F90" s="64">
        <f t="shared" ref="F90:L90" si="13">SUM(F88:F89)</f>
        <v>566.57999999999993</v>
      </c>
      <c r="G90" s="64">
        <f t="shared" si="13"/>
        <v>565.52580439500002</v>
      </c>
      <c r="H90" s="64">
        <f t="shared" si="13"/>
        <v>567.25700000000006</v>
      </c>
      <c r="I90" s="64">
        <f t="shared" si="13"/>
        <v>576.20399999999995</v>
      </c>
      <c r="J90" s="64">
        <f t="shared" si="13"/>
        <v>635.774</v>
      </c>
      <c r="K90" s="64">
        <f t="shared" si="13"/>
        <v>642.34099999999989</v>
      </c>
      <c r="L90" s="64" t="e">
        <f t="shared" si="13"/>
        <v>#NAME?</v>
      </c>
    </row>
    <row r="91" spans="2:23" ht="13.5" customHeight="1">
      <c r="F91" s="85"/>
      <c r="G91" s="85"/>
      <c r="H91" s="85"/>
      <c r="I91" s="10"/>
    </row>
    <row r="92" spans="2:23" ht="13.5" customHeight="1">
      <c r="D92" s="14">
        <v>2010</v>
      </c>
      <c r="E92" s="14">
        <v>2011</v>
      </c>
      <c r="F92" s="14">
        <v>2012</v>
      </c>
      <c r="G92" s="50" t="s">
        <v>234</v>
      </c>
      <c r="H92" s="50" t="s">
        <v>238</v>
      </c>
      <c r="I92" s="50" t="s">
        <v>265</v>
      </c>
      <c r="J92" s="50" t="s">
        <v>298</v>
      </c>
      <c r="K92" s="50" t="s">
        <v>299</v>
      </c>
      <c r="L92" s="50" t="s">
        <v>300</v>
      </c>
      <c r="V92" s="10">
        <v>30</v>
      </c>
      <c r="W92" s="10">
        <v>62</v>
      </c>
    </row>
    <row r="93" spans="2:23" ht="13.5" customHeight="1">
      <c r="B93" s="10" t="s">
        <v>29</v>
      </c>
      <c r="D93" s="90">
        <f t="shared" ref="D93:L93" si="14">D88/D$90</f>
        <v>0.27</v>
      </c>
      <c r="E93" s="90">
        <f t="shared" si="14"/>
        <v>0.42612055916659253</v>
      </c>
      <c r="F93" s="90">
        <f t="shared" si="14"/>
        <v>0.4284355254333016</v>
      </c>
      <c r="G93" s="90">
        <f t="shared" si="14"/>
        <v>0.43719490442085646</v>
      </c>
      <c r="H93" s="90">
        <f t="shared" si="14"/>
        <v>0.44753612560091804</v>
      </c>
      <c r="I93" s="90">
        <f t="shared" si="14"/>
        <v>0.44537351354728533</v>
      </c>
      <c r="J93" s="90">
        <f t="shared" si="14"/>
        <v>0.48836693542044812</v>
      </c>
      <c r="K93" s="90">
        <f t="shared" si="14"/>
        <v>0.48563146366182453</v>
      </c>
      <c r="L93" s="90" t="e">
        <f t="shared" si="14"/>
        <v>#NAME?</v>
      </c>
      <c r="V93" s="10">
        <v>30</v>
      </c>
      <c r="W93" s="10">
        <v>23</v>
      </c>
    </row>
    <row r="94" spans="2:23" ht="13.5" customHeight="1">
      <c r="B94" s="10" t="s">
        <v>90</v>
      </c>
      <c r="D94" s="90">
        <f t="shared" ref="D94:L94" si="15">D89/D$90</f>
        <v>0.73</v>
      </c>
      <c r="E94" s="90">
        <f t="shared" si="15"/>
        <v>0.57387944083340758</v>
      </c>
      <c r="F94" s="90">
        <f t="shared" si="15"/>
        <v>0.57156447456669845</v>
      </c>
      <c r="G94" s="90">
        <f t="shared" si="15"/>
        <v>0.56280509557914349</v>
      </c>
      <c r="H94" s="90">
        <f t="shared" si="15"/>
        <v>0.55246387439908184</v>
      </c>
      <c r="I94" s="90">
        <f t="shared" si="15"/>
        <v>0.55462648645271462</v>
      </c>
      <c r="J94" s="90">
        <f t="shared" si="15"/>
        <v>0.51163306457955182</v>
      </c>
      <c r="K94" s="90">
        <f t="shared" si="15"/>
        <v>0.51436853633817559</v>
      </c>
      <c r="L94" s="90" t="e">
        <f t="shared" si="15"/>
        <v>#NAME?</v>
      </c>
      <c r="V94" s="10">
        <v>40</v>
      </c>
      <c r="W94" s="10">
        <v>15</v>
      </c>
    </row>
    <row r="95" spans="2:23" ht="13.5" customHeight="1">
      <c r="D95" s="171">
        <f t="shared" ref="D95:L95" si="16">SUM(D93:D94)</f>
        <v>1</v>
      </c>
      <c r="E95" s="171">
        <f t="shared" si="16"/>
        <v>1</v>
      </c>
      <c r="F95" s="171">
        <f t="shared" si="16"/>
        <v>1</v>
      </c>
      <c r="G95" s="171">
        <f t="shared" si="16"/>
        <v>1</v>
      </c>
      <c r="H95" s="171">
        <f t="shared" si="16"/>
        <v>0.99999999999999989</v>
      </c>
      <c r="I95" s="171">
        <f t="shared" si="16"/>
        <v>1</v>
      </c>
      <c r="J95" s="171">
        <f t="shared" si="16"/>
        <v>1</v>
      </c>
      <c r="K95" s="171">
        <f t="shared" si="16"/>
        <v>1</v>
      </c>
      <c r="L95" s="171" t="e">
        <f t="shared" si="16"/>
        <v>#NAME?</v>
      </c>
    </row>
    <row r="96" spans="2:23" ht="13.5" customHeight="1">
      <c r="I96" s="10"/>
    </row>
    <row r="97" spans="2:12" ht="13.5" customHeight="1">
      <c r="I97" s="10"/>
    </row>
    <row r="98" spans="2:12" ht="13.5" customHeight="1">
      <c r="C98" s="14">
        <v>2009</v>
      </c>
      <c r="D98" s="14">
        <v>2010</v>
      </c>
      <c r="E98" s="14">
        <v>2011</v>
      </c>
      <c r="F98" s="14">
        <v>2012</v>
      </c>
      <c r="G98" s="50" t="s">
        <v>234</v>
      </c>
      <c r="H98" s="50" t="s">
        <v>238</v>
      </c>
      <c r="I98" s="50" t="s">
        <v>265</v>
      </c>
      <c r="J98" s="50" t="s">
        <v>298</v>
      </c>
      <c r="K98" s="50" t="s">
        <v>299</v>
      </c>
      <c r="L98" s="50" t="s">
        <v>300</v>
      </c>
    </row>
    <row r="99" spans="2:12" ht="13.5" customHeight="1">
      <c r="B99" s="10" t="s">
        <v>247</v>
      </c>
      <c r="D99" s="10">
        <v>75</v>
      </c>
      <c r="E99" s="10">
        <v>196</v>
      </c>
      <c r="F99" s="10">
        <v>195</v>
      </c>
      <c r="G99" s="88">
        <v>201.38300000000001</v>
      </c>
      <c r="H99" s="88">
        <v>207.31299999999999</v>
      </c>
      <c r="I99" s="88">
        <v>212.01400000000001</v>
      </c>
      <c r="J99" s="88">
        <v>266.16800000000001</v>
      </c>
      <c r="K99" s="88">
        <v>267.791</v>
      </c>
      <c r="L99" s="88" t="e">
        <v>#NAME?</v>
      </c>
    </row>
    <row r="100" spans="2:12" ht="13.5" customHeight="1">
      <c r="I100" s="10"/>
    </row>
    <row r="101" spans="2:12" ht="13.5" customHeight="1">
      <c r="B101" s="14" t="s">
        <v>248</v>
      </c>
      <c r="C101" s="14">
        <v>2009</v>
      </c>
      <c r="D101" s="14">
        <v>2010</v>
      </c>
      <c r="E101" s="14">
        <v>2011</v>
      </c>
      <c r="F101" s="14">
        <v>2012</v>
      </c>
      <c r="G101" s="50" t="s">
        <v>234</v>
      </c>
      <c r="H101" s="50" t="s">
        <v>238</v>
      </c>
      <c r="I101" s="50" t="s">
        <v>265</v>
      </c>
    </row>
    <row r="102" spans="2:12" ht="13.5" customHeight="1">
      <c r="B102" s="10" t="s">
        <v>249</v>
      </c>
      <c r="F102" s="10">
        <v>60</v>
      </c>
      <c r="G102" s="10">
        <v>61</v>
      </c>
      <c r="I102" s="10"/>
    </row>
    <row r="103" spans="2:12" ht="13.5" customHeight="1">
      <c r="B103" s="10" t="s">
        <v>250</v>
      </c>
      <c r="F103" s="10">
        <v>104</v>
      </c>
      <c r="G103" s="10">
        <v>105</v>
      </c>
      <c r="I103" s="10"/>
    </row>
    <row r="104" spans="2:12" ht="13.5" customHeight="1">
      <c r="I104" s="10"/>
    </row>
    <row r="105" spans="2:12" ht="13.5" customHeight="1">
      <c r="I105" s="10"/>
    </row>
    <row r="106" spans="2:12" ht="13.5" customHeight="1">
      <c r="I106" s="10"/>
    </row>
    <row r="107" spans="2:12" ht="13.5" customHeight="1">
      <c r="I107" s="10"/>
    </row>
    <row r="108" spans="2:12" ht="13.5" customHeight="1">
      <c r="I108" s="10"/>
    </row>
    <row r="109" spans="2:12" ht="13.5" customHeight="1">
      <c r="I109" s="10"/>
    </row>
    <row r="110" spans="2:12" ht="13.5" customHeight="1">
      <c r="I110" s="10"/>
    </row>
    <row r="111" spans="2:12" ht="13.5" customHeight="1">
      <c r="I111" s="10"/>
    </row>
    <row r="112" spans="2:12" ht="13.5" customHeight="1">
      <c r="I112" s="10"/>
    </row>
    <row r="113" spans="2:18" ht="13.5" customHeight="1">
      <c r="I113" s="10"/>
    </row>
    <row r="114" spans="2:18" ht="13.5" customHeight="1">
      <c r="O114" s="85"/>
    </row>
    <row r="118" spans="2:18" s="82" customFormat="1" ht="13.5" customHeight="1"/>
    <row r="119" spans="2:18" ht="13.5" customHeight="1">
      <c r="E119" s="336">
        <v>2011</v>
      </c>
      <c r="F119" s="336"/>
      <c r="G119" s="336"/>
      <c r="H119" s="336"/>
      <c r="I119" s="337">
        <v>2012</v>
      </c>
      <c r="J119" s="337"/>
      <c r="K119" s="337"/>
      <c r="L119" s="337"/>
      <c r="M119" s="336">
        <v>2013</v>
      </c>
      <c r="N119" s="336"/>
      <c r="O119" s="336"/>
      <c r="P119" s="336"/>
    </row>
    <row r="120" spans="2:18" ht="13.5" customHeight="1">
      <c r="B120" s="14" t="s">
        <v>165</v>
      </c>
      <c r="C120" s="53">
        <v>2009</v>
      </c>
      <c r="D120" s="181">
        <v>2010</v>
      </c>
      <c r="E120" s="50" t="s">
        <v>114</v>
      </c>
      <c r="F120" s="50" t="s">
        <v>115</v>
      </c>
      <c r="G120" s="50" t="s">
        <v>116</v>
      </c>
      <c r="H120" s="181" t="s">
        <v>117</v>
      </c>
      <c r="I120" s="50" t="s">
        <v>114</v>
      </c>
      <c r="J120" s="50" t="s">
        <v>115</v>
      </c>
      <c r="K120" s="50" t="s">
        <v>116</v>
      </c>
      <c r="L120" s="181" t="s">
        <v>117</v>
      </c>
      <c r="M120" s="61" t="s">
        <v>114</v>
      </c>
      <c r="N120" s="61" t="s">
        <v>115</v>
      </c>
      <c r="O120" s="50" t="s">
        <v>116</v>
      </c>
      <c r="P120" s="50" t="s">
        <v>117</v>
      </c>
      <c r="Q120" s="50" t="s">
        <v>114</v>
      </c>
      <c r="R120" s="50" t="s">
        <v>115</v>
      </c>
    </row>
    <row r="121" spans="2:18" ht="13.5" customHeight="1">
      <c r="B121" s="10" t="s">
        <v>162</v>
      </c>
      <c r="C121" s="56">
        <v>147783</v>
      </c>
      <c r="D121" s="56">
        <v>198451</v>
      </c>
      <c r="E121" s="56">
        <v>199339.59742699997</v>
      </c>
      <c r="F121" s="56">
        <v>165270</v>
      </c>
      <c r="G121" s="56">
        <v>66799</v>
      </c>
      <c r="H121" s="56">
        <v>63982</v>
      </c>
      <c r="I121" s="12">
        <v>72304</v>
      </c>
      <c r="J121" s="56">
        <v>68693</v>
      </c>
      <c r="K121" s="56">
        <v>66619</v>
      </c>
      <c r="L121" s="56">
        <v>49997</v>
      </c>
      <c r="M121" s="56">
        <v>38564</v>
      </c>
      <c r="N121" s="12">
        <v>31555</v>
      </c>
      <c r="O121" s="12">
        <v>27866</v>
      </c>
      <c r="P121" s="56">
        <v>18013</v>
      </c>
      <c r="Q121" s="56">
        <v>21334</v>
      </c>
      <c r="R121" s="56" t="e">
        <v>#NAME?</v>
      </c>
    </row>
    <row r="122" spans="2:18" ht="13.5" customHeight="1">
      <c r="B122" s="10" t="s">
        <v>163</v>
      </c>
      <c r="C122" s="56">
        <v>11029.7133565523</v>
      </c>
      <c r="D122" s="56">
        <v>44239</v>
      </c>
      <c r="E122" s="56">
        <v>30579.656693361667</v>
      </c>
      <c r="F122" s="56">
        <v>24789</v>
      </c>
      <c r="G122" s="56">
        <v>19652</v>
      </c>
      <c r="H122" s="56">
        <v>24684</v>
      </c>
      <c r="I122" s="12">
        <v>24112</v>
      </c>
      <c r="J122" s="56">
        <v>21061</v>
      </c>
      <c r="K122" s="56">
        <v>17271</v>
      </c>
      <c r="L122" s="56">
        <v>20574.054725999998</v>
      </c>
      <c r="M122" s="10">
        <v>18949</v>
      </c>
      <c r="N122" s="12">
        <v>16747</v>
      </c>
      <c r="O122" s="12">
        <v>19360.249524309998</v>
      </c>
      <c r="P122" s="56">
        <v>21743.922628</v>
      </c>
      <c r="Q122" s="56">
        <v>17966.245948</v>
      </c>
      <c r="R122" s="56" t="e">
        <v>#NAME?</v>
      </c>
    </row>
    <row r="123" spans="2:18" ht="13.5" customHeight="1">
      <c r="B123" s="14" t="s">
        <v>164</v>
      </c>
      <c r="C123" s="57">
        <f>SUM(C121:C122)</f>
        <v>158812.7133565523</v>
      </c>
      <c r="D123" s="57">
        <f>SUM(D121:D122)</f>
        <v>242690</v>
      </c>
      <c r="E123" s="57">
        <f t="shared" ref="E123:P123" si="17">SUM(E121:E122)</f>
        <v>229919.25412036164</v>
      </c>
      <c r="F123" s="57">
        <f t="shared" si="17"/>
        <v>190059</v>
      </c>
      <c r="G123" s="57">
        <f t="shared" si="17"/>
        <v>86451</v>
      </c>
      <c r="H123" s="57">
        <f t="shared" si="17"/>
        <v>88666</v>
      </c>
      <c r="I123" s="57">
        <f t="shared" si="17"/>
        <v>96416</v>
      </c>
      <c r="J123" s="57">
        <f t="shared" si="17"/>
        <v>89754</v>
      </c>
      <c r="K123" s="57">
        <f t="shared" si="17"/>
        <v>83890</v>
      </c>
      <c r="L123" s="57">
        <f t="shared" si="17"/>
        <v>70571.054726000002</v>
      </c>
      <c r="M123" s="57">
        <f t="shared" si="17"/>
        <v>57513</v>
      </c>
      <c r="N123" s="57">
        <f t="shared" si="17"/>
        <v>48302</v>
      </c>
      <c r="O123" s="57">
        <f t="shared" si="17"/>
        <v>47226.249524309998</v>
      </c>
      <c r="P123" s="57">
        <f t="shared" si="17"/>
        <v>39756.922628</v>
      </c>
      <c r="Q123" s="57">
        <f>SUM(Q121:Q122)</f>
        <v>39300.245947999996</v>
      </c>
      <c r="R123" s="57" t="e">
        <f>SUM(R121:R122)</f>
        <v>#NAME?</v>
      </c>
    </row>
    <row r="124" spans="2:18" ht="13.5" customHeight="1">
      <c r="B124" s="10" t="s">
        <v>24</v>
      </c>
      <c r="C124" s="56" t="e">
        <f>#REF!</f>
        <v>#REF!</v>
      </c>
      <c r="D124" s="56" t="e">
        <f>#REF!</f>
        <v>#REF!</v>
      </c>
      <c r="E124" s="56" t="e">
        <f>#REF!</f>
        <v>#REF!</v>
      </c>
      <c r="F124" s="56" t="e">
        <f>#REF!</f>
        <v>#REF!</v>
      </c>
      <c r="G124" s="56" t="e">
        <f>#REF!</f>
        <v>#REF!</v>
      </c>
      <c r="H124" s="56" t="e">
        <f>#REF!</f>
        <v>#REF!</v>
      </c>
      <c r="I124" s="56" t="e">
        <f>#REF!</f>
        <v>#REF!</v>
      </c>
      <c r="J124" s="56" t="e">
        <f>#REF!</f>
        <v>#REF!</v>
      </c>
      <c r="K124" s="56" t="e">
        <f>#REF!</f>
        <v>#REF!</v>
      </c>
      <c r="L124" s="56" t="e">
        <f>#REF!</f>
        <v>#REF!</v>
      </c>
      <c r="M124" s="56" t="e">
        <f>#REF!</f>
        <v>#REF!</v>
      </c>
      <c r="N124" s="56" t="e">
        <f>#REF!</f>
        <v>#REF!</v>
      </c>
      <c r="O124" s="56" t="e">
        <f>#REF!</f>
        <v>#REF!</v>
      </c>
      <c r="P124" s="56" t="e">
        <f>#REF!</f>
        <v>#REF!</v>
      </c>
      <c r="Q124" s="56" t="e">
        <f>#REF!</f>
        <v>#REF!</v>
      </c>
      <c r="R124" s="56" t="e">
        <f>#REF!</f>
        <v>#REF!</v>
      </c>
    </row>
    <row r="125" spans="2:18" ht="13.5" customHeight="1">
      <c r="B125" s="14" t="s">
        <v>161</v>
      </c>
      <c r="C125" s="182" t="e">
        <f>C123/C124</f>
        <v>#REF!</v>
      </c>
      <c r="D125" s="182" t="e">
        <f>D123/D124</f>
        <v>#REF!</v>
      </c>
      <c r="E125" s="182" t="e">
        <f t="shared" ref="E125:L125" si="18">E123/E124</f>
        <v>#REF!</v>
      </c>
      <c r="F125" s="182" t="e">
        <f t="shared" si="18"/>
        <v>#REF!</v>
      </c>
      <c r="G125" s="182" t="e">
        <f t="shared" si="18"/>
        <v>#REF!</v>
      </c>
      <c r="H125" s="182" t="e">
        <f t="shared" si="18"/>
        <v>#REF!</v>
      </c>
      <c r="I125" s="182" t="e">
        <f t="shared" si="18"/>
        <v>#REF!</v>
      </c>
      <c r="J125" s="182" t="e">
        <f t="shared" si="18"/>
        <v>#REF!</v>
      </c>
      <c r="K125" s="182" t="e">
        <f t="shared" si="18"/>
        <v>#REF!</v>
      </c>
      <c r="L125" s="182" t="e">
        <f t="shared" si="18"/>
        <v>#REF!</v>
      </c>
      <c r="M125" s="183" t="e">
        <f t="shared" ref="M125:R125" si="19">M123/M124</f>
        <v>#REF!</v>
      </c>
      <c r="N125" s="183" t="e">
        <f t="shared" si="19"/>
        <v>#REF!</v>
      </c>
      <c r="O125" s="183" t="e">
        <f t="shared" si="19"/>
        <v>#REF!</v>
      </c>
      <c r="P125" s="183" t="e">
        <f t="shared" si="19"/>
        <v>#REF!</v>
      </c>
      <c r="Q125" s="183" t="e">
        <f t="shared" si="19"/>
        <v>#REF!</v>
      </c>
      <c r="R125" s="183" t="e">
        <f t="shared" si="19"/>
        <v>#NAME?</v>
      </c>
    </row>
    <row r="126" spans="2:18" ht="13.5" customHeight="1">
      <c r="B126" s="10" t="s">
        <v>266</v>
      </c>
      <c r="C126" s="41"/>
      <c r="D126" s="41"/>
      <c r="E126" s="41"/>
      <c r="F126" s="41"/>
      <c r="G126" s="41"/>
      <c r="H126" s="41"/>
      <c r="I126" s="41"/>
      <c r="J126" s="41"/>
      <c r="K126" s="41"/>
      <c r="L126" s="41"/>
      <c r="M126" s="41"/>
      <c r="N126" s="41"/>
      <c r="O126" s="41"/>
    </row>
    <row r="127" spans="2:18" ht="13.5" customHeight="1">
      <c r="L127" s="56"/>
      <c r="M127" s="11"/>
    </row>
    <row r="128" spans="2:18" ht="13.5" customHeight="1">
      <c r="M128" s="11"/>
    </row>
    <row r="129" spans="2:22" ht="13.5" customHeight="1">
      <c r="B129" s="14"/>
      <c r="C129" s="53">
        <v>2009</v>
      </c>
      <c r="D129" s="181">
        <v>2010</v>
      </c>
      <c r="E129" s="50" t="s">
        <v>114</v>
      </c>
      <c r="F129" s="50" t="s">
        <v>115</v>
      </c>
      <c r="G129" s="50" t="s">
        <v>116</v>
      </c>
      <c r="H129" s="181" t="s">
        <v>117</v>
      </c>
      <c r="I129" s="50" t="s">
        <v>114</v>
      </c>
      <c r="J129" s="50" t="s">
        <v>115</v>
      </c>
      <c r="K129" s="50" t="s">
        <v>116</v>
      </c>
      <c r="L129" s="181" t="s">
        <v>117</v>
      </c>
      <c r="M129" s="61" t="str">
        <f>+M120</f>
        <v>Q1</v>
      </c>
      <c r="N129" s="61" t="s">
        <v>115</v>
      </c>
      <c r="O129" s="50" t="s">
        <v>116</v>
      </c>
      <c r="P129" s="50" t="s">
        <v>117</v>
      </c>
      <c r="Q129" s="50" t="s">
        <v>114</v>
      </c>
      <c r="R129" s="50" t="s">
        <v>115</v>
      </c>
    </row>
    <row r="130" spans="2:22" ht="13.5" customHeight="1">
      <c r="B130" s="10" t="s">
        <v>167</v>
      </c>
      <c r="C130" s="56">
        <v>81523.865051633198</v>
      </c>
      <c r="D130" s="56">
        <v>111449.49647899999</v>
      </c>
      <c r="E130" s="56">
        <v>116504.571023</v>
      </c>
      <c r="F130" s="56">
        <v>89382.511243999994</v>
      </c>
      <c r="G130" s="56">
        <v>64455.790651000003</v>
      </c>
      <c r="H130" s="56">
        <v>59261.664843999999</v>
      </c>
      <c r="I130" s="56">
        <v>59521.471209000003</v>
      </c>
      <c r="J130" s="56">
        <v>46580.079325999999</v>
      </c>
      <c r="K130" s="56">
        <v>38795.313749000001</v>
      </c>
      <c r="L130" s="56">
        <v>33934.220321000001</v>
      </c>
      <c r="M130" s="56">
        <v>31502</v>
      </c>
      <c r="N130" s="56">
        <v>31544</v>
      </c>
      <c r="O130" s="56">
        <f>33399</f>
        <v>33399</v>
      </c>
      <c r="P130" s="56">
        <v>28757.285471000003</v>
      </c>
      <c r="Q130" s="56">
        <v>26855.711662999998</v>
      </c>
      <c r="R130" s="238"/>
    </row>
    <row r="131" spans="2:22" ht="13.5" customHeight="1">
      <c r="B131" s="10" t="s">
        <v>24</v>
      </c>
      <c r="C131" s="56" t="e">
        <f t="shared" ref="C131:Q131" si="20">C124</f>
        <v>#REF!</v>
      </c>
      <c r="D131" s="56" t="e">
        <f t="shared" si="20"/>
        <v>#REF!</v>
      </c>
      <c r="E131" s="56" t="e">
        <f t="shared" si="20"/>
        <v>#REF!</v>
      </c>
      <c r="F131" s="56" t="e">
        <f t="shared" si="20"/>
        <v>#REF!</v>
      </c>
      <c r="G131" s="56" t="e">
        <f t="shared" si="20"/>
        <v>#REF!</v>
      </c>
      <c r="H131" s="56" t="e">
        <f t="shared" si="20"/>
        <v>#REF!</v>
      </c>
      <c r="I131" s="56" t="e">
        <f t="shared" si="20"/>
        <v>#REF!</v>
      </c>
      <c r="J131" s="56" t="e">
        <f t="shared" si="20"/>
        <v>#REF!</v>
      </c>
      <c r="K131" s="56" t="e">
        <f t="shared" si="20"/>
        <v>#REF!</v>
      </c>
      <c r="L131" s="56" t="e">
        <f t="shared" si="20"/>
        <v>#REF!</v>
      </c>
      <c r="M131" s="56" t="e">
        <f t="shared" si="20"/>
        <v>#REF!</v>
      </c>
      <c r="N131" s="56" t="e">
        <f t="shared" si="20"/>
        <v>#REF!</v>
      </c>
      <c r="O131" s="56" t="e">
        <f t="shared" si="20"/>
        <v>#REF!</v>
      </c>
      <c r="P131" s="56" t="e">
        <f t="shared" si="20"/>
        <v>#REF!</v>
      </c>
      <c r="Q131" s="56" t="e">
        <f t="shared" si="20"/>
        <v>#REF!</v>
      </c>
      <c r="R131" s="238"/>
    </row>
    <row r="132" spans="2:22" ht="13.5" customHeight="1">
      <c r="B132" s="14" t="s">
        <v>168</v>
      </c>
      <c r="C132" s="182" t="e">
        <f t="shared" ref="C132:K132" si="21">C130/C131</f>
        <v>#REF!</v>
      </c>
      <c r="D132" s="182" t="e">
        <f t="shared" si="21"/>
        <v>#REF!</v>
      </c>
      <c r="E132" s="182" t="e">
        <f t="shared" si="21"/>
        <v>#REF!</v>
      </c>
      <c r="F132" s="182" t="e">
        <f t="shared" si="21"/>
        <v>#REF!</v>
      </c>
      <c r="G132" s="182" t="e">
        <f t="shared" si="21"/>
        <v>#REF!</v>
      </c>
      <c r="H132" s="182" t="e">
        <f t="shared" si="21"/>
        <v>#REF!</v>
      </c>
      <c r="I132" s="182" t="e">
        <f t="shared" si="21"/>
        <v>#REF!</v>
      </c>
      <c r="J132" s="182" t="e">
        <f t="shared" si="21"/>
        <v>#REF!</v>
      </c>
      <c r="K132" s="182" t="e">
        <f t="shared" si="21"/>
        <v>#REF!</v>
      </c>
      <c r="L132" s="182" t="e">
        <f>(L130/L131)</f>
        <v>#REF!</v>
      </c>
      <c r="M132" s="182" t="e">
        <f t="shared" ref="M132:R132" si="22">(M130/M131)</f>
        <v>#REF!</v>
      </c>
      <c r="N132" s="182" t="e">
        <f t="shared" si="22"/>
        <v>#REF!</v>
      </c>
      <c r="O132" s="182" t="e">
        <f t="shared" si="22"/>
        <v>#REF!</v>
      </c>
      <c r="P132" s="182" t="e">
        <f t="shared" si="22"/>
        <v>#REF!</v>
      </c>
      <c r="Q132" s="182" t="e">
        <f t="shared" si="22"/>
        <v>#REF!</v>
      </c>
      <c r="R132" s="182" t="e">
        <f t="shared" si="22"/>
        <v>#DIV/0!</v>
      </c>
      <c r="S132" s="54"/>
    </row>
    <row r="133" spans="2:22" ht="13.5" customHeight="1">
      <c r="M133" s="11"/>
    </row>
    <row r="134" spans="2:22" ht="13.5" customHeight="1">
      <c r="M134" s="11"/>
    </row>
    <row r="135" spans="2:22" ht="13.5" customHeight="1">
      <c r="C135" s="53">
        <v>2009</v>
      </c>
      <c r="D135" s="181">
        <v>2010</v>
      </c>
      <c r="E135" s="50" t="s">
        <v>114</v>
      </c>
      <c r="F135" s="50" t="s">
        <v>115</v>
      </c>
      <c r="G135" s="50" t="s">
        <v>116</v>
      </c>
      <c r="H135" s="181" t="s">
        <v>117</v>
      </c>
      <c r="I135" s="50" t="s">
        <v>114</v>
      </c>
      <c r="J135" s="50" t="s">
        <v>115</v>
      </c>
      <c r="K135" s="50" t="s">
        <v>116</v>
      </c>
      <c r="L135" s="181" t="s">
        <v>117</v>
      </c>
      <c r="M135" s="61" t="str">
        <f>+M120</f>
        <v>Q1</v>
      </c>
      <c r="N135" s="61" t="s">
        <v>115</v>
      </c>
      <c r="O135" s="50" t="s">
        <v>116</v>
      </c>
      <c r="P135" s="50" t="s">
        <v>117</v>
      </c>
      <c r="Q135" s="50" t="s">
        <v>114</v>
      </c>
      <c r="R135" s="50" t="s">
        <v>115</v>
      </c>
    </row>
    <row r="136" spans="2:22" ht="13.5" customHeight="1">
      <c r="B136" s="14" t="s">
        <v>160</v>
      </c>
      <c r="C136" s="57">
        <f t="shared" ref="C136:L136" si="23">C123</f>
        <v>158812.7133565523</v>
      </c>
      <c r="D136" s="57">
        <f t="shared" si="23"/>
        <v>242690</v>
      </c>
      <c r="E136" s="57">
        <f t="shared" si="23"/>
        <v>229919.25412036164</v>
      </c>
      <c r="F136" s="57">
        <f t="shared" si="23"/>
        <v>190059</v>
      </c>
      <c r="G136" s="57">
        <f t="shared" si="23"/>
        <v>86451</v>
      </c>
      <c r="H136" s="57">
        <f t="shared" si="23"/>
        <v>88666</v>
      </c>
      <c r="I136" s="57">
        <f t="shared" si="23"/>
        <v>96416</v>
      </c>
      <c r="J136" s="57">
        <f t="shared" si="23"/>
        <v>89754</v>
      </c>
      <c r="K136" s="57">
        <f t="shared" si="23"/>
        <v>83890</v>
      </c>
      <c r="L136" s="57">
        <f t="shared" si="23"/>
        <v>70571.054726000002</v>
      </c>
      <c r="M136" s="84">
        <f t="shared" ref="M136:R136" si="24">M123</f>
        <v>57513</v>
      </c>
      <c r="N136" s="84">
        <f t="shared" si="24"/>
        <v>48302</v>
      </c>
      <c r="O136" s="84">
        <f t="shared" si="24"/>
        <v>47226.249524309998</v>
      </c>
      <c r="P136" s="84">
        <f t="shared" si="24"/>
        <v>39756.922628</v>
      </c>
      <c r="Q136" s="84">
        <f t="shared" si="24"/>
        <v>39300.245947999996</v>
      </c>
      <c r="R136" s="84" t="e">
        <f t="shared" si="24"/>
        <v>#NAME?</v>
      </c>
    </row>
    <row r="137" spans="2:22" ht="4.5" customHeight="1">
      <c r="C137" s="56"/>
      <c r="D137" s="56"/>
      <c r="E137" s="56"/>
      <c r="F137" s="56"/>
      <c r="G137" s="56"/>
      <c r="H137" s="56"/>
      <c r="I137" s="56"/>
      <c r="J137" s="56"/>
      <c r="K137" s="56"/>
      <c r="L137" s="56"/>
      <c r="M137" s="12"/>
    </row>
    <row r="138" spans="2:22" ht="13.5" customHeight="1">
      <c r="B138" s="14" t="s">
        <v>218</v>
      </c>
      <c r="I138" s="10"/>
      <c r="M138" s="11"/>
      <c r="T138" s="220"/>
      <c r="U138" s="220"/>
      <c r="V138" s="220"/>
    </row>
    <row r="139" spans="2:22" ht="13.5" customHeight="1">
      <c r="B139" s="10" t="s">
        <v>219</v>
      </c>
      <c r="C139" s="56">
        <f>C130</f>
        <v>81523.865051633198</v>
      </c>
      <c r="D139" s="56">
        <f t="shared" ref="D139:J139" si="25">D130</f>
        <v>111449.49647899999</v>
      </c>
      <c r="E139" s="56">
        <f t="shared" si="25"/>
        <v>116504.571023</v>
      </c>
      <c r="F139" s="56">
        <f t="shared" si="25"/>
        <v>89382.511243999994</v>
      </c>
      <c r="G139" s="56">
        <f t="shared" si="25"/>
        <v>64455.790651000003</v>
      </c>
      <c r="H139" s="56">
        <f t="shared" si="25"/>
        <v>59261.664843999999</v>
      </c>
      <c r="I139" s="56">
        <f t="shared" si="25"/>
        <v>59521.471209000003</v>
      </c>
      <c r="J139" s="56">
        <f t="shared" si="25"/>
        <v>46580.079325999999</v>
      </c>
      <c r="K139" s="56">
        <f>K130</f>
        <v>38795.313749000001</v>
      </c>
      <c r="L139" s="240">
        <v>17674.001953999999</v>
      </c>
      <c r="M139" s="240">
        <v>15736.439423</v>
      </c>
      <c r="N139" s="240">
        <v>14731.78896</v>
      </c>
      <c r="O139" s="56">
        <v>15094.035858310001</v>
      </c>
      <c r="P139" s="56">
        <v>8047.4705249999997</v>
      </c>
      <c r="Q139" s="56">
        <v>7348.8358939999998</v>
      </c>
      <c r="R139" s="238"/>
      <c r="T139" s="56"/>
      <c r="U139" s="56"/>
      <c r="V139" s="56"/>
    </row>
    <row r="140" spans="2:22" ht="13.5" customHeight="1">
      <c r="B140" s="10" t="s">
        <v>303</v>
      </c>
      <c r="C140" s="56"/>
      <c r="D140" s="56"/>
      <c r="E140" s="56"/>
      <c r="F140" s="56"/>
      <c r="G140" s="56"/>
      <c r="H140" s="56"/>
      <c r="I140" s="56"/>
      <c r="J140" s="56"/>
      <c r="K140" s="56"/>
      <c r="L140" s="240"/>
      <c r="M140" s="240"/>
      <c r="N140" s="240"/>
      <c r="O140" s="56"/>
      <c r="P140" s="56">
        <v>12280.161994</v>
      </c>
      <c r="Q140" s="56">
        <v>7631.0278500000004</v>
      </c>
      <c r="R140" s="238"/>
      <c r="T140" s="56"/>
      <c r="U140" s="56"/>
      <c r="V140" s="56"/>
    </row>
    <row r="141" spans="2:22" ht="13.5" customHeight="1">
      <c r="B141" s="10" t="s">
        <v>220</v>
      </c>
      <c r="D141" s="56"/>
      <c r="E141" s="56"/>
      <c r="F141" s="56"/>
      <c r="G141" s="56"/>
      <c r="H141" s="56"/>
      <c r="I141" s="56"/>
      <c r="J141" s="56"/>
      <c r="K141" s="56">
        <v>11455.235414000001</v>
      </c>
      <c r="L141" s="240">
        <v>11903.109598999999</v>
      </c>
      <c r="M141" s="240">
        <v>11179.293931000002</v>
      </c>
      <c r="N141" s="240">
        <v>13820.697561000001</v>
      </c>
      <c r="O141" s="56">
        <v>14163.498244999999</v>
      </c>
      <c r="P141" s="56">
        <v>5985.3139540000002</v>
      </c>
      <c r="Q141" s="56">
        <v>7458.5904890000002</v>
      </c>
      <c r="R141" s="238"/>
      <c r="T141" s="56"/>
      <c r="U141" s="56"/>
      <c r="V141" s="56"/>
    </row>
    <row r="142" spans="2:22" ht="13.5" customHeight="1">
      <c r="B142" s="10" t="s">
        <v>226</v>
      </c>
      <c r="C142" s="56"/>
      <c r="D142" s="56"/>
      <c r="E142" s="56"/>
      <c r="F142" s="56"/>
      <c r="G142" s="56"/>
      <c r="H142" s="56"/>
      <c r="I142" s="56"/>
      <c r="J142" s="56"/>
      <c r="K142" s="56"/>
      <c r="L142" s="240">
        <v>4792.8562600000005</v>
      </c>
      <c r="M142" s="240">
        <v>5475.999433</v>
      </c>
      <c r="N142" s="240">
        <v>2991.1448500000001</v>
      </c>
      <c r="O142" s="56">
        <v>2998.8754039999999</v>
      </c>
      <c r="P142" s="56">
        <v>2297.6531070000001</v>
      </c>
      <c r="Q142" s="56">
        <v>4266.2999770000006</v>
      </c>
      <c r="R142" s="238"/>
      <c r="T142" s="56"/>
      <c r="U142" s="56"/>
      <c r="V142" s="56"/>
    </row>
    <row r="143" spans="2:22" ht="13.5" customHeight="1">
      <c r="B143" s="10" t="s">
        <v>172</v>
      </c>
      <c r="C143" s="56"/>
      <c r="D143" s="56"/>
      <c r="E143" s="56"/>
      <c r="F143" s="56"/>
      <c r="G143" s="56"/>
      <c r="H143" s="56"/>
      <c r="I143" s="56"/>
      <c r="J143" s="56"/>
      <c r="K143" s="56">
        <v>10974.649598</v>
      </c>
      <c r="L143" s="240">
        <v>23842.260987000001</v>
      </c>
      <c r="M143" s="240">
        <v>10026.821169999999</v>
      </c>
      <c r="N143" s="240">
        <v>8485.3502019999996</v>
      </c>
      <c r="O143" s="56">
        <v>988.62668299999996</v>
      </c>
      <c r="P143" s="56">
        <v>146.685891</v>
      </c>
      <c r="Q143" s="56">
        <v>150.95745299999999</v>
      </c>
      <c r="R143" s="238"/>
      <c r="T143" s="56"/>
      <c r="U143" s="56"/>
      <c r="V143" s="56"/>
    </row>
    <row r="144" spans="2:22" ht="13.5" customHeight="1">
      <c r="B144" s="10" t="s">
        <v>171</v>
      </c>
      <c r="C144" s="56"/>
      <c r="D144" s="56"/>
      <c r="E144" s="56"/>
      <c r="F144" s="56"/>
      <c r="G144" s="56"/>
      <c r="H144" s="56"/>
      <c r="I144" s="56"/>
      <c r="J144" s="56"/>
      <c r="K144" s="56">
        <v>4643.1186710000002</v>
      </c>
      <c r="L144" s="240">
        <v>5961.0330089999998</v>
      </c>
      <c r="M144" s="240">
        <v>9412.0259059999917</v>
      </c>
      <c r="N144" s="240">
        <v>2242.2660519999999</v>
      </c>
      <c r="O144" s="56">
        <v>7574.9309380000004</v>
      </c>
      <c r="P144" s="56">
        <v>1710.382883</v>
      </c>
      <c r="Q144" s="56">
        <v>1342.5658410000001</v>
      </c>
      <c r="R144" s="238"/>
      <c r="T144" s="56"/>
      <c r="U144" s="56"/>
      <c r="V144" s="56"/>
    </row>
    <row r="145" spans="2:22" ht="13.5" customHeight="1">
      <c r="B145" s="10" t="s">
        <v>188</v>
      </c>
      <c r="C145" s="56"/>
      <c r="D145" s="56"/>
      <c r="E145" s="56"/>
      <c r="F145" s="56"/>
      <c r="G145" s="56"/>
      <c r="H145" s="56"/>
      <c r="I145" s="56"/>
      <c r="J145" s="56"/>
      <c r="K145" s="56">
        <v>1186.2668200000001</v>
      </c>
      <c r="L145" s="240">
        <v>4860.337329</v>
      </c>
      <c r="M145" s="240">
        <v>4143.4544580000002</v>
      </c>
      <c r="N145" s="240">
        <v>895.91383599999995</v>
      </c>
      <c r="O145" s="56">
        <v>682.79699699999992</v>
      </c>
      <c r="P145" s="56">
        <v>521.68386299999997</v>
      </c>
      <c r="Q145" s="56">
        <v>2112.7957660000002</v>
      </c>
      <c r="R145" s="238"/>
      <c r="T145" s="56"/>
      <c r="U145" s="56"/>
      <c r="V145" s="56"/>
    </row>
    <row r="146" spans="2:22" ht="13.5" customHeight="1">
      <c r="B146" s="10" t="s">
        <v>224</v>
      </c>
      <c r="C146" s="56"/>
      <c r="D146" s="56"/>
      <c r="E146" s="56"/>
      <c r="F146" s="56"/>
      <c r="G146" s="56"/>
      <c r="H146" s="56"/>
      <c r="I146" s="56"/>
      <c r="J146" s="56"/>
      <c r="K146" s="56"/>
      <c r="L146" s="240">
        <v>4792.8562600000005</v>
      </c>
      <c r="M146" s="240">
        <v>0</v>
      </c>
      <c r="N146" s="240">
        <v>570.47384999999997</v>
      </c>
      <c r="O146" s="56">
        <v>0</v>
      </c>
      <c r="P146" s="56">
        <v>1570.273614</v>
      </c>
      <c r="Q146" s="56">
        <v>3350.9218919999998</v>
      </c>
      <c r="R146" s="238"/>
      <c r="T146" s="56"/>
      <c r="U146" s="56"/>
      <c r="V146" s="56"/>
    </row>
    <row r="147" spans="2:22" ht="13.5" customHeight="1">
      <c r="B147" s="10" t="s">
        <v>223</v>
      </c>
      <c r="C147" s="56"/>
      <c r="D147" s="56"/>
      <c r="E147" s="56"/>
      <c r="F147" s="56"/>
      <c r="G147" s="56"/>
      <c r="H147" s="56"/>
      <c r="I147" s="56"/>
      <c r="J147" s="56"/>
      <c r="K147" s="56"/>
      <c r="L147" s="240">
        <v>1537.4555880000078</v>
      </c>
      <c r="M147" s="240">
        <v>1538.7567840000002</v>
      </c>
      <c r="N147" s="240">
        <v>4563.9942070000061</v>
      </c>
      <c r="O147" s="56">
        <v>5723</v>
      </c>
      <c r="P147" s="56">
        <v>7197.8104498740104</v>
      </c>
      <c r="Q147" s="56">
        <v>5637.1026978143045</v>
      </c>
      <c r="R147" s="238"/>
      <c r="T147" s="56"/>
      <c r="U147" s="56"/>
      <c r="V147" s="56"/>
    </row>
    <row r="148" spans="2:22" ht="13.5" customHeight="1">
      <c r="B148" s="14" t="s">
        <v>27</v>
      </c>
      <c r="C148" s="57">
        <f t="shared" ref="C148:K148" si="26">SUM(C139:C145)</f>
        <v>81523.865051633198</v>
      </c>
      <c r="D148" s="57">
        <f t="shared" si="26"/>
        <v>111449.49647899999</v>
      </c>
      <c r="E148" s="57">
        <f t="shared" si="26"/>
        <v>116504.571023</v>
      </c>
      <c r="F148" s="57">
        <f t="shared" si="26"/>
        <v>89382.511243999994</v>
      </c>
      <c r="G148" s="57">
        <f t="shared" si="26"/>
        <v>64455.790651000003</v>
      </c>
      <c r="H148" s="57">
        <f t="shared" si="26"/>
        <v>59261.664843999999</v>
      </c>
      <c r="I148" s="57">
        <f t="shared" si="26"/>
        <v>59521.471209000003</v>
      </c>
      <c r="J148" s="57">
        <f t="shared" si="26"/>
        <v>46580.079325999999</v>
      </c>
      <c r="K148" s="57">
        <f t="shared" si="26"/>
        <v>67054.584252000015</v>
      </c>
      <c r="L148" s="57">
        <f t="shared" ref="L148:Q148" si="27">SUM(L139:L147)</f>
        <v>75363.910986000003</v>
      </c>
      <c r="M148" s="57">
        <f t="shared" si="27"/>
        <v>57512.791104999989</v>
      </c>
      <c r="N148" s="57">
        <f t="shared" si="27"/>
        <v>48301.629518000002</v>
      </c>
      <c r="O148" s="57">
        <f t="shared" si="27"/>
        <v>47225.764125309994</v>
      </c>
      <c r="P148" s="57">
        <f t="shared" si="27"/>
        <v>39757.436280874012</v>
      </c>
      <c r="Q148" s="57">
        <f t="shared" si="27"/>
        <v>39299.097859814305</v>
      </c>
    </row>
    <row r="149" spans="2:22" ht="13.5" customHeight="1">
      <c r="B149" s="10" t="s">
        <v>106</v>
      </c>
      <c r="C149" s="56">
        <f t="shared" ref="C149:Q149" si="28">C136-C148</f>
        <v>77288.848304919098</v>
      </c>
      <c r="D149" s="56">
        <f t="shared" si="28"/>
        <v>131240.50352100001</v>
      </c>
      <c r="E149" s="56">
        <f t="shared" si="28"/>
        <v>113414.68309736165</v>
      </c>
      <c r="F149" s="56">
        <f t="shared" si="28"/>
        <v>100676.48875600001</v>
      </c>
      <c r="G149" s="56">
        <f t="shared" si="28"/>
        <v>21995.209348999997</v>
      </c>
      <c r="H149" s="56">
        <f t="shared" si="28"/>
        <v>29404.335156000001</v>
      </c>
      <c r="I149" s="56">
        <f t="shared" si="28"/>
        <v>36894.528790999997</v>
      </c>
      <c r="J149" s="56">
        <f t="shared" si="28"/>
        <v>43173.920674000001</v>
      </c>
      <c r="K149" s="56">
        <f t="shared" si="28"/>
        <v>16835.415747999985</v>
      </c>
      <c r="L149" s="56">
        <f t="shared" si="28"/>
        <v>-4792.8562600000005</v>
      </c>
      <c r="M149" s="56">
        <f t="shared" si="28"/>
        <v>0.20889500001067063</v>
      </c>
      <c r="N149" s="56">
        <f t="shared" si="28"/>
        <v>0.37048199999844655</v>
      </c>
      <c r="O149" s="56">
        <f t="shared" si="28"/>
        <v>0.48539900000469061</v>
      </c>
      <c r="P149" s="56">
        <f t="shared" si="28"/>
        <v>-0.51365287401131354</v>
      </c>
      <c r="Q149" s="56">
        <f t="shared" si="28"/>
        <v>1.1480881856914493</v>
      </c>
    </row>
    <row r="152" spans="2:22" ht="13.5" customHeight="1">
      <c r="B152" s="10" t="s">
        <v>160</v>
      </c>
      <c r="C152" s="51" t="e">
        <f t="shared" ref="C152:M152" si="29">C125</f>
        <v>#REF!</v>
      </c>
      <c r="D152" s="51" t="e">
        <f t="shared" si="29"/>
        <v>#REF!</v>
      </c>
      <c r="E152" s="51" t="e">
        <f t="shared" si="29"/>
        <v>#REF!</v>
      </c>
      <c r="F152" s="51" t="e">
        <f t="shared" si="29"/>
        <v>#REF!</v>
      </c>
      <c r="G152" s="51" t="e">
        <f t="shared" si="29"/>
        <v>#REF!</v>
      </c>
      <c r="H152" s="51" t="e">
        <f t="shared" si="29"/>
        <v>#REF!</v>
      </c>
      <c r="I152" s="51" t="e">
        <f t="shared" si="29"/>
        <v>#REF!</v>
      </c>
      <c r="J152" s="51" t="e">
        <f t="shared" si="29"/>
        <v>#REF!</v>
      </c>
      <c r="K152" s="51" t="e">
        <f t="shared" si="29"/>
        <v>#REF!</v>
      </c>
      <c r="L152" s="51" t="e">
        <f t="shared" si="29"/>
        <v>#REF!</v>
      </c>
      <c r="M152" s="51" t="e">
        <f t="shared" si="29"/>
        <v>#REF!</v>
      </c>
      <c r="N152" s="51" t="e">
        <f>N125</f>
        <v>#REF!</v>
      </c>
      <c r="O152" s="51" t="e">
        <f>O125</f>
        <v>#REF!</v>
      </c>
      <c r="P152" s="51" t="e">
        <f>P125</f>
        <v>#REF!</v>
      </c>
      <c r="Q152" s="51" t="e">
        <f>Q125</f>
        <v>#REF!</v>
      </c>
    </row>
    <row r="153" spans="2:22" ht="13.5" customHeight="1">
      <c r="B153" s="14" t="s">
        <v>166</v>
      </c>
    </row>
    <row r="154" spans="2:22" ht="13.5" customHeight="1">
      <c r="B154" s="10" t="s">
        <v>219</v>
      </c>
      <c r="C154" s="51" t="e">
        <f t="shared" ref="C154:K154" si="30">C139/C$124</f>
        <v>#REF!</v>
      </c>
      <c r="D154" s="51" t="e">
        <f t="shared" si="30"/>
        <v>#REF!</v>
      </c>
      <c r="E154" s="51" t="e">
        <f t="shared" si="30"/>
        <v>#REF!</v>
      </c>
      <c r="F154" s="51" t="e">
        <f t="shared" si="30"/>
        <v>#REF!</v>
      </c>
      <c r="G154" s="51" t="e">
        <f t="shared" si="30"/>
        <v>#REF!</v>
      </c>
      <c r="H154" s="51" t="e">
        <f t="shared" si="30"/>
        <v>#REF!</v>
      </c>
      <c r="I154" s="51" t="e">
        <f t="shared" si="30"/>
        <v>#REF!</v>
      </c>
      <c r="J154" s="51" t="e">
        <f t="shared" si="30"/>
        <v>#REF!</v>
      </c>
      <c r="K154" s="51" t="e">
        <f t="shared" si="30"/>
        <v>#REF!</v>
      </c>
      <c r="L154" s="184" t="e">
        <f>(L139/L$124)*100</f>
        <v>#REF!</v>
      </c>
      <c r="M154" s="184" t="e">
        <f>(M139/M$124)*100</f>
        <v>#REF!</v>
      </c>
      <c r="N154" s="184" t="e">
        <f>(N139/N$124)*100</f>
        <v>#REF!</v>
      </c>
      <c r="O154" s="10">
        <v>2.6</v>
      </c>
      <c r="P154" s="184" t="e">
        <f>(P139/P$124)*100</f>
        <v>#REF!</v>
      </c>
      <c r="Q154" s="184" t="e">
        <f t="shared" ref="Q154:Q161" si="31">(Q139/Q$124)*100</f>
        <v>#REF!</v>
      </c>
    </row>
    <row r="155" spans="2:22" ht="13.5" customHeight="1">
      <c r="B155" s="10" t="s">
        <v>303</v>
      </c>
      <c r="C155" s="51"/>
      <c r="D155" s="51"/>
      <c r="E155" s="51"/>
      <c r="F155" s="51"/>
      <c r="G155" s="51"/>
      <c r="H155" s="51"/>
      <c r="I155" s="51"/>
      <c r="J155" s="51"/>
      <c r="K155" s="51"/>
      <c r="L155" s="184"/>
      <c r="M155" s="184"/>
      <c r="N155" s="184"/>
      <c r="P155" s="184" t="e">
        <f>(P140/P$124)*100</f>
        <v>#REF!</v>
      </c>
      <c r="Q155" s="184" t="e">
        <f t="shared" si="31"/>
        <v>#REF!</v>
      </c>
    </row>
    <row r="156" spans="2:22" ht="13.5" customHeight="1">
      <c r="B156" s="10" t="s">
        <v>220</v>
      </c>
      <c r="C156" s="51" t="e">
        <f>D140/C$124</f>
        <v>#REF!</v>
      </c>
      <c r="D156" s="51" t="e">
        <f t="shared" ref="D156:K156" si="32">D141/D$124</f>
        <v>#REF!</v>
      </c>
      <c r="E156" s="51" t="e">
        <f t="shared" si="32"/>
        <v>#REF!</v>
      </c>
      <c r="F156" s="51" t="e">
        <f t="shared" si="32"/>
        <v>#REF!</v>
      </c>
      <c r="G156" s="51" t="e">
        <f t="shared" si="32"/>
        <v>#REF!</v>
      </c>
      <c r="H156" s="51" t="e">
        <f t="shared" si="32"/>
        <v>#REF!</v>
      </c>
      <c r="I156" s="51" t="e">
        <f t="shared" si="32"/>
        <v>#REF!</v>
      </c>
      <c r="J156" s="51" t="e">
        <f t="shared" si="32"/>
        <v>#REF!</v>
      </c>
      <c r="K156" s="51" t="e">
        <f t="shared" si="32"/>
        <v>#REF!</v>
      </c>
      <c r="L156" s="184" t="e">
        <f>(L141/L$124)*100</f>
        <v>#REF!</v>
      </c>
      <c r="M156" s="184" t="e">
        <f>(M141/M$124)*100</f>
        <v>#REF!</v>
      </c>
      <c r="N156" s="184" t="e">
        <f>(N141/N$124)*100</f>
        <v>#REF!</v>
      </c>
      <c r="O156" s="10">
        <v>2.5</v>
      </c>
      <c r="P156" s="184" t="e">
        <f>(P141/P$124)*100</f>
        <v>#REF!</v>
      </c>
      <c r="Q156" s="184" t="e">
        <f t="shared" si="31"/>
        <v>#REF!</v>
      </c>
    </row>
    <row r="157" spans="2:22" ht="13.5" customHeight="1">
      <c r="B157" s="10" t="s">
        <v>228</v>
      </c>
      <c r="C157" s="51"/>
      <c r="D157" s="51"/>
      <c r="E157" s="51"/>
      <c r="F157" s="51"/>
      <c r="G157" s="51"/>
      <c r="H157" s="51"/>
      <c r="I157" s="51"/>
      <c r="J157" s="51"/>
      <c r="K157" s="51"/>
      <c r="L157" s="184" t="e">
        <f>((L142/L$124)*100)</f>
        <v>#REF!</v>
      </c>
      <c r="M157" s="184" t="e">
        <f>((M142/M$124)*100)-0.1</f>
        <v>#REF!</v>
      </c>
      <c r="N157" s="184" t="e">
        <f>((N142/N$124)*100)</f>
        <v>#REF!</v>
      </c>
      <c r="O157" s="10">
        <v>0.5</v>
      </c>
      <c r="P157" s="184" t="e">
        <f>((P142/P$124)*100)</f>
        <v>#REF!</v>
      </c>
      <c r="Q157" s="184" t="e">
        <f t="shared" si="31"/>
        <v>#REF!</v>
      </c>
    </row>
    <row r="158" spans="2:22" ht="13.5" customHeight="1">
      <c r="B158" s="10" t="s">
        <v>268</v>
      </c>
      <c r="C158" s="51"/>
      <c r="D158" s="51"/>
      <c r="E158" s="51"/>
      <c r="F158" s="51"/>
      <c r="G158" s="51"/>
      <c r="H158" s="51"/>
      <c r="I158" s="51"/>
      <c r="J158" s="51"/>
      <c r="K158" s="51"/>
      <c r="L158" s="184"/>
      <c r="M158" s="184"/>
      <c r="N158" s="184"/>
      <c r="O158" s="10">
        <v>0.2</v>
      </c>
      <c r="P158" s="184" t="e">
        <f>((P143/P$124)*100)</f>
        <v>#REF!</v>
      </c>
      <c r="Q158" s="184" t="e">
        <f t="shared" si="31"/>
        <v>#REF!</v>
      </c>
    </row>
    <row r="159" spans="2:22" ht="13.5" customHeight="1">
      <c r="B159" s="10" t="s">
        <v>230</v>
      </c>
      <c r="C159" s="51" t="e">
        <f t="shared" ref="C159:K159" si="33">C143/C$124</f>
        <v>#REF!</v>
      </c>
      <c r="D159" s="51" t="e">
        <f t="shared" si="33"/>
        <v>#REF!</v>
      </c>
      <c r="E159" s="51" t="e">
        <f t="shared" si="33"/>
        <v>#REF!</v>
      </c>
      <c r="F159" s="51" t="e">
        <f t="shared" si="33"/>
        <v>#REF!</v>
      </c>
      <c r="G159" s="51" t="e">
        <f t="shared" si="33"/>
        <v>#REF!</v>
      </c>
      <c r="H159" s="51" t="e">
        <f t="shared" si="33"/>
        <v>#REF!</v>
      </c>
      <c r="I159" s="51" t="e">
        <f t="shared" si="33"/>
        <v>#REF!</v>
      </c>
      <c r="J159" s="51" t="e">
        <f t="shared" si="33"/>
        <v>#REF!</v>
      </c>
      <c r="K159" s="51" t="e">
        <f t="shared" si="33"/>
        <v>#REF!</v>
      </c>
      <c r="L159" s="184" t="e">
        <f t="shared" ref="L159:M161" si="34">(L143/L$124)*100</f>
        <v>#REF!</v>
      </c>
      <c r="M159" s="184" t="e">
        <f t="shared" si="34"/>
        <v>#REF!</v>
      </c>
      <c r="N159" s="184" t="e">
        <f>(N143/N$124)*100</f>
        <v>#REF!</v>
      </c>
      <c r="O159" s="10">
        <v>1.3</v>
      </c>
      <c r="P159" s="184" t="e">
        <f>(P144/P$124)*100</f>
        <v>#REF!</v>
      </c>
      <c r="Q159" s="184" t="e">
        <f t="shared" si="31"/>
        <v>#REF!</v>
      </c>
    </row>
    <row r="160" spans="2:22" ht="13.5" customHeight="1">
      <c r="B160" s="10" t="s">
        <v>229</v>
      </c>
      <c r="C160" s="51" t="e">
        <f t="shared" ref="C160:K160" si="35">C144/C$124</f>
        <v>#REF!</v>
      </c>
      <c r="D160" s="51" t="e">
        <f t="shared" si="35"/>
        <v>#REF!</v>
      </c>
      <c r="E160" s="51" t="e">
        <f t="shared" si="35"/>
        <v>#REF!</v>
      </c>
      <c r="F160" s="51" t="e">
        <f t="shared" si="35"/>
        <v>#REF!</v>
      </c>
      <c r="G160" s="51" t="e">
        <f t="shared" si="35"/>
        <v>#REF!</v>
      </c>
      <c r="H160" s="51" t="e">
        <f t="shared" si="35"/>
        <v>#REF!</v>
      </c>
      <c r="I160" s="51" t="e">
        <f t="shared" si="35"/>
        <v>#REF!</v>
      </c>
      <c r="J160" s="51" t="e">
        <f t="shared" si="35"/>
        <v>#REF!</v>
      </c>
      <c r="K160" s="51" t="e">
        <f t="shared" si="35"/>
        <v>#REF!</v>
      </c>
      <c r="L160" s="184" t="e">
        <f t="shared" si="34"/>
        <v>#REF!</v>
      </c>
      <c r="M160" s="184" t="e">
        <f t="shared" si="34"/>
        <v>#REF!</v>
      </c>
      <c r="N160" s="184" t="e">
        <f>(N144/N$124)*100</f>
        <v>#REF!</v>
      </c>
      <c r="O160" s="10">
        <v>0.1</v>
      </c>
      <c r="P160" s="184" t="e">
        <f>(P145/P$124)*100</f>
        <v>#REF!</v>
      </c>
      <c r="Q160" s="184" t="e">
        <f t="shared" si="31"/>
        <v>#REF!</v>
      </c>
    </row>
    <row r="161" spans="1:19" ht="13.5" customHeight="1">
      <c r="B161" s="10" t="s">
        <v>231</v>
      </c>
      <c r="C161" s="51" t="e">
        <f t="shared" ref="C161:K161" si="36">C145/C$124</f>
        <v>#REF!</v>
      </c>
      <c r="D161" s="51" t="e">
        <f t="shared" si="36"/>
        <v>#REF!</v>
      </c>
      <c r="E161" s="51" t="e">
        <f t="shared" si="36"/>
        <v>#REF!</v>
      </c>
      <c r="F161" s="51" t="e">
        <f t="shared" si="36"/>
        <v>#REF!</v>
      </c>
      <c r="G161" s="51" t="e">
        <f t="shared" si="36"/>
        <v>#REF!</v>
      </c>
      <c r="H161" s="51" t="e">
        <f t="shared" si="36"/>
        <v>#REF!</v>
      </c>
      <c r="I161" s="51" t="e">
        <f t="shared" si="36"/>
        <v>#REF!</v>
      </c>
      <c r="J161" s="51" t="e">
        <f t="shared" si="36"/>
        <v>#REF!</v>
      </c>
      <c r="K161" s="51" t="e">
        <f t="shared" si="36"/>
        <v>#REF!</v>
      </c>
      <c r="L161" s="184" t="e">
        <f t="shared" si="34"/>
        <v>#REF!</v>
      </c>
      <c r="M161" s="184" t="e">
        <f t="shared" si="34"/>
        <v>#REF!</v>
      </c>
      <c r="N161" s="184" t="e">
        <f>(N145/N$124)*100</f>
        <v>#REF!</v>
      </c>
      <c r="O161" s="54">
        <v>0</v>
      </c>
      <c r="P161" s="184" t="e">
        <f>(P146/P$124)*100</f>
        <v>#REF!</v>
      </c>
      <c r="Q161" s="184" t="e">
        <f t="shared" si="31"/>
        <v>#REF!</v>
      </c>
    </row>
    <row r="162" spans="1:19" ht="13.5" customHeight="1">
      <c r="B162" s="10" t="s">
        <v>225</v>
      </c>
      <c r="C162" s="51"/>
      <c r="D162" s="51"/>
      <c r="E162" s="51"/>
      <c r="F162" s="51"/>
      <c r="G162" s="51"/>
      <c r="H162" s="51"/>
      <c r="I162" s="51"/>
      <c r="J162" s="51"/>
      <c r="K162" s="51"/>
      <c r="L162" s="184"/>
      <c r="M162" s="184"/>
      <c r="N162" s="184"/>
      <c r="P162" s="184"/>
    </row>
    <row r="163" spans="1:19" ht="13.5" customHeight="1">
      <c r="B163" s="10" t="s">
        <v>223</v>
      </c>
      <c r="C163" s="51" t="e">
        <f t="shared" ref="C163:K163" si="37">C146/C$124</f>
        <v>#REF!</v>
      </c>
      <c r="D163" s="51" t="e">
        <f t="shared" si="37"/>
        <v>#REF!</v>
      </c>
      <c r="E163" s="51" t="e">
        <f t="shared" si="37"/>
        <v>#REF!</v>
      </c>
      <c r="F163" s="51" t="e">
        <f t="shared" si="37"/>
        <v>#REF!</v>
      </c>
      <c r="G163" s="51" t="e">
        <f t="shared" si="37"/>
        <v>#REF!</v>
      </c>
      <c r="H163" s="51" t="e">
        <f t="shared" si="37"/>
        <v>#REF!</v>
      </c>
      <c r="I163" s="51" t="e">
        <f t="shared" si="37"/>
        <v>#REF!</v>
      </c>
      <c r="J163" s="51" t="e">
        <f t="shared" si="37"/>
        <v>#REF!</v>
      </c>
      <c r="K163" s="51" t="e">
        <f t="shared" si="37"/>
        <v>#REF!</v>
      </c>
      <c r="L163" s="184" t="e">
        <f>(L147/L$124)*100</f>
        <v>#REF!</v>
      </c>
      <c r="M163" s="184" t="e">
        <f>(M147/M$124)*100</f>
        <v>#REF!</v>
      </c>
      <c r="N163" s="184" t="e">
        <f>(N147/N$124)*100</f>
        <v>#REF!</v>
      </c>
      <c r="O163" s="54">
        <v>1</v>
      </c>
      <c r="P163" s="184" t="e">
        <f>(P147/P$124)*100</f>
        <v>#REF!</v>
      </c>
      <c r="Q163" s="184" t="e">
        <f>(Q147/Q$124)*100</f>
        <v>#REF!</v>
      </c>
    </row>
    <row r="164" spans="1:19" ht="13.5" customHeight="1">
      <c r="C164" s="51"/>
      <c r="D164" s="51"/>
      <c r="E164" s="51"/>
      <c r="F164" s="51"/>
      <c r="G164" s="51"/>
      <c r="H164" s="51"/>
      <c r="I164" s="51"/>
      <c r="J164" s="51"/>
      <c r="K164" s="51"/>
      <c r="L164" s="184"/>
      <c r="M164" s="184"/>
    </row>
    <row r="165" spans="1:19" ht="13.5" customHeight="1">
      <c r="B165" s="14" t="s">
        <v>27</v>
      </c>
      <c r="C165" s="89" t="e">
        <f>SUM(C154:C163)</f>
        <v>#REF!</v>
      </c>
      <c r="D165" s="89" t="e">
        <f t="shared" ref="D165:K165" si="38">SUM(D154:D163)</f>
        <v>#REF!</v>
      </c>
      <c r="E165" s="89" t="e">
        <f t="shared" si="38"/>
        <v>#REF!</v>
      </c>
      <c r="F165" s="89" t="e">
        <f t="shared" si="38"/>
        <v>#REF!</v>
      </c>
      <c r="G165" s="89" t="e">
        <f t="shared" si="38"/>
        <v>#REF!</v>
      </c>
      <c r="H165" s="89" t="e">
        <f t="shared" si="38"/>
        <v>#REF!</v>
      </c>
      <c r="I165" s="89" t="e">
        <f t="shared" si="38"/>
        <v>#REF!</v>
      </c>
      <c r="J165" s="89" t="e">
        <f t="shared" si="38"/>
        <v>#REF!</v>
      </c>
      <c r="K165" s="89" t="e">
        <f t="shared" si="38"/>
        <v>#REF!</v>
      </c>
      <c r="L165" s="185" t="e">
        <f t="shared" ref="L165:Q165" si="39">SUM(L154:L164)</f>
        <v>#REF!</v>
      </c>
      <c r="M165" s="185" t="e">
        <f t="shared" si="39"/>
        <v>#REF!</v>
      </c>
      <c r="N165" s="185" t="e">
        <f t="shared" si="39"/>
        <v>#REF!</v>
      </c>
      <c r="O165" s="185">
        <f t="shared" si="39"/>
        <v>8.1999999999999993</v>
      </c>
      <c r="P165" s="185" t="e">
        <f t="shared" si="39"/>
        <v>#REF!</v>
      </c>
      <c r="Q165" s="185" t="e">
        <f t="shared" si="39"/>
        <v>#REF!</v>
      </c>
    </row>
    <row r="166" spans="1:19" ht="13.5" customHeight="1">
      <c r="B166" s="10" t="s">
        <v>169</v>
      </c>
      <c r="C166" s="51" t="e">
        <f>C152-C165</f>
        <v>#REF!</v>
      </c>
      <c r="D166" s="51" t="e">
        <f t="shared" ref="D166:K166" si="40">D152-D165</f>
        <v>#REF!</v>
      </c>
      <c r="E166" s="51" t="e">
        <f t="shared" si="40"/>
        <v>#REF!</v>
      </c>
      <c r="F166" s="51" t="e">
        <f t="shared" si="40"/>
        <v>#REF!</v>
      </c>
      <c r="G166" s="51" t="e">
        <f t="shared" si="40"/>
        <v>#REF!</v>
      </c>
      <c r="H166" s="51" t="e">
        <f t="shared" si="40"/>
        <v>#REF!</v>
      </c>
      <c r="I166" s="51" t="e">
        <f t="shared" si="40"/>
        <v>#REF!</v>
      </c>
      <c r="J166" s="51" t="e">
        <f t="shared" si="40"/>
        <v>#REF!</v>
      </c>
      <c r="K166" s="51" t="e">
        <f t="shared" si="40"/>
        <v>#REF!</v>
      </c>
      <c r="L166" s="51" t="e">
        <f t="shared" ref="L166:Q166" si="41">L152-L165/100</f>
        <v>#REF!</v>
      </c>
      <c r="M166" s="51" t="e">
        <f t="shared" si="41"/>
        <v>#REF!</v>
      </c>
      <c r="N166" s="51" t="e">
        <f t="shared" si="41"/>
        <v>#REF!</v>
      </c>
      <c r="O166" s="51" t="e">
        <f t="shared" si="41"/>
        <v>#REF!</v>
      </c>
      <c r="P166" s="51" t="e">
        <f t="shared" si="41"/>
        <v>#REF!</v>
      </c>
      <c r="Q166" s="51" t="e">
        <f t="shared" si="41"/>
        <v>#REF!</v>
      </c>
    </row>
    <row r="168" spans="1:19" ht="13.5" customHeight="1">
      <c r="C168" s="14">
        <v>2009</v>
      </c>
      <c r="D168" s="50">
        <v>2010</v>
      </c>
      <c r="E168" s="50" t="s">
        <v>114</v>
      </c>
      <c r="F168" s="50" t="s">
        <v>115</v>
      </c>
      <c r="G168" s="50" t="s">
        <v>116</v>
      </c>
      <c r="H168" s="50">
        <v>2011</v>
      </c>
      <c r="I168" s="61" t="s">
        <v>114</v>
      </c>
      <c r="J168" s="50" t="s">
        <v>115</v>
      </c>
      <c r="K168" s="50" t="s">
        <v>116</v>
      </c>
      <c r="L168" s="50">
        <v>2012</v>
      </c>
      <c r="M168" s="50" t="s">
        <v>114</v>
      </c>
      <c r="N168" s="61" t="s">
        <v>115</v>
      </c>
      <c r="O168" s="50" t="s">
        <v>116</v>
      </c>
      <c r="P168" s="50" t="s">
        <v>117</v>
      </c>
      <c r="Q168" s="50" t="s">
        <v>114</v>
      </c>
      <c r="R168" s="50" t="s">
        <v>115</v>
      </c>
    </row>
    <row r="169" spans="1:19" ht="13.5" customHeight="1">
      <c r="B169" s="10" t="s">
        <v>227</v>
      </c>
      <c r="C169" s="184"/>
      <c r="D169" s="186" t="e">
        <f t="shared" ref="D169:M169" si="42">D132*100</f>
        <v>#REF!</v>
      </c>
      <c r="E169" s="186" t="e">
        <f t="shared" si="42"/>
        <v>#REF!</v>
      </c>
      <c r="F169" s="186" t="e">
        <f t="shared" si="42"/>
        <v>#REF!</v>
      </c>
      <c r="G169" s="186" t="e">
        <f t="shared" si="42"/>
        <v>#REF!</v>
      </c>
      <c r="H169" s="186" t="e">
        <f t="shared" si="42"/>
        <v>#REF!</v>
      </c>
      <c r="I169" s="186" t="e">
        <f t="shared" si="42"/>
        <v>#REF!</v>
      </c>
      <c r="J169" s="186" t="e">
        <f t="shared" si="42"/>
        <v>#REF!</v>
      </c>
      <c r="K169" s="186" t="e">
        <f t="shared" si="42"/>
        <v>#REF!</v>
      </c>
      <c r="L169" s="186" t="e">
        <f t="shared" si="42"/>
        <v>#REF!</v>
      </c>
      <c r="M169" s="186" t="e">
        <f t="shared" si="42"/>
        <v>#REF!</v>
      </c>
      <c r="N169" s="186" t="e">
        <f>(N132*100)</f>
        <v>#REF!</v>
      </c>
      <c r="O169" s="186" t="e">
        <f>(O132*100)</f>
        <v>#REF!</v>
      </c>
      <c r="P169" s="186" t="e">
        <f>(P132*100)</f>
        <v>#REF!</v>
      </c>
      <c r="Q169" s="186" t="e">
        <f>(Q132*100)</f>
        <v>#REF!</v>
      </c>
    </row>
    <row r="170" spans="1:19" ht="13.5" customHeight="1">
      <c r="B170" s="10" t="s">
        <v>252</v>
      </c>
      <c r="D170" s="184" t="e">
        <f>D171-D169</f>
        <v>#REF!</v>
      </c>
      <c r="E170" s="184" t="e">
        <f t="shared" ref="E170:M170" si="43">E171-E169</f>
        <v>#REF!</v>
      </c>
      <c r="F170" s="184" t="e">
        <f t="shared" si="43"/>
        <v>#REF!</v>
      </c>
      <c r="G170" s="184" t="e">
        <f t="shared" si="43"/>
        <v>#REF!</v>
      </c>
      <c r="H170" s="184" t="e">
        <f t="shared" si="43"/>
        <v>#REF!</v>
      </c>
      <c r="I170" s="184" t="e">
        <f t="shared" si="43"/>
        <v>#REF!</v>
      </c>
      <c r="J170" s="184" t="e">
        <f t="shared" si="43"/>
        <v>#REF!</v>
      </c>
      <c r="K170" s="184" t="e">
        <f t="shared" si="43"/>
        <v>#REF!</v>
      </c>
      <c r="L170" s="184" t="e">
        <f t="shared" si="43"/>
        <v>#REF!</v>
      </c>
      <c r="M170" s="184" t="e">
        <f t="shared" si="43"/>
        <v>#REF!</v>
      </c>
      <c r="N170" s="184" t="e">
        <f>(N171-N169)-0.005</f>
        <v>#REF!</v>
      </c>
      <c r="O170" s="184" t="e">
        <f>(O171-O169)</f>
        <v>#REF!</v>
      </c>
      <c r="P170" s="184" t="e">
        <f>(P171-P169)</f>
        <v>#REF!</v>
      </c>
      <c r="Q170" s="184" t="e">
        <f>(Q171-Q169)</f>
        <v>#REF!</v>
      </c>
    </row>
    <row r="171" spans="1:19" ht="13.5" customHeight="1">
      <c r="B171" s="10" t="s">
        <v>160</v>
      </c>
      <c r="C171" s="184" t="e">
        <f t="shared" ref="C171:O171" si="44">C125*100</f>
        <v>#REF!</v>
      </c>
      <c r="D171" s="184" t="e">
        <f t="shared" si="44"/>
        <v>#REF!</v>
      </c>
      <c r="E171" s="184" t="e">
        <f t="shared" si="44"/>
        <v>#REF!</v>
      </c>
      <c r="F171" s="184" t="e">
        <f t="shared" si="44"/>
        <v>#REF!</v>
      </c>
      <c r="G171" s="184" t="e">
        <f t="shared" si="44"/>
        <v>#REF!</v>
      </c>
      <c r="H171" s="184" t="e">
        <f t="shared" si="44"/>
        <v>#REF!</v>
      </c>
      <c r="I171" s="184" t="e">
        <f t="shared" si="44"/>
        <v>#REF!</v>
      </c>
      <c r="J171" s="184" t="e">
        <f t="shared" si="44"/>
        <v>#REF!</v>
      </c>
      <c r="K171" s="184" t="e">
        <f t="shared" si="44"/>
        <v>#REF!</v>
      </c>
      <c r="L171" s="184" t="e">
        <f t="shared" si="44"/>
        <v>#REF!</v>
      </c>
      <c r="M171" s="184" t="e">
        <f t="shared" si="44"/>
        <v>#REF!</v>
      </c>
      <c r="N171" s="184" t="e">
        <f t="shared" si="44"/>
        <v>#REF!</v>
      </c>
      <c r="O171" s="184" t="e">
        <f t="shared" si="44"/>
        <v>#REF!</v>
      </c>
      <c r="P171" s="184" t="e">
        <f>P125*100</f>
        <v>#REF!</v>
      </c>
      <c r="Q171" s="184" t="e">
        <f>Q125*100</f>
        <v>#REF!</v>
      </c>
    </row>
    <row r="172" spans="1:19" ht="13.5" customHeight="1">
      <c r="C172" s="184"/>
      <c r="D172" s="184"/>
      <c r="E172" s="184"/>
    </row>
    <row r="173" spans="1:19" ht="13.5" customHeight="1">
      <c r="C173" s="184"/>
      <c r="D173" s="184"/>
      <c r="E173" s="184"/>
      <c r="F173" s="50" t="s">
        <v>293</v>
      </c>
      <c r="G173" s="50" t="s">
        <v>294</v>
      </c>
      <c r="H173" s="50" t="s">
        <v>295</v>
      </c>
      <c r="I173" s="50" t="s">
        <v>296</v>
      </c>
      <c r="J173" s="50" t="s">
        <v>297</v>
      </c>
      <c r="K173" s="50" t="s">
        <v>292</v>
      </c>
      <c r="N173" s="14">
        <v>2010</v>
      </c>
      <c r="O173" s="14">
        <v>2011</v>
      </c>
      <c r="P173" s="14">
        <v>2012</v>
      </c>
      <c r="Q173" s="14">
        <v>2013</v>
      </c>
      <c r="R173" s="50" t="s">
        <v>297</v>
      </c>
      <c r="S173" s="50" t="s">
        <v>292</v>
      </c>
    </row>
    <row r="174" spans="1:19" ht="13.5" customHeight="1">
      <c r="C174" s="50">
        <v>2010</v>
      </c>
      <c r="D174" s="50">
        <f>H168</f>
        <v>2011</v>
      </c>
      <c r="E174" s="50">
        <f>L168</f>
        <v>2012</v>
      </c>
      <c r="F174" s="50" t="s">
        <v>234</v>
      </c>
      <c r="G174" s="50" t="s">
        <v>238</v>
      </c>
      <c r="H174" s="50" t="s">
        <v>265</v>
      </c>
      <c r="I174" s="50" t="s">
        <v>298</v>
      </c>
      <c r="J174" s="50" t="s">
        <v>299</v>
      </c>
      <c r="K174" s="50" t="s">
        <v>300</v>
      </c>
      <c r="N174" s="14">
        <v>2010</v>
      </c>
      <c r="O174" s="14">
        <v>2011</v>
      </c>
      <c r="P174" s="14">
        <v>2012</v>
      </c>
      <c r="Q174" s="14">
        <v>2013</v>
      </c>
      <c r="R174" s="50" t="s">
        <v>299</v>
      </c>
      <c r="S174" s="50" t="s">
        <v>300</v>
      </c>
    </row>
    <row r="175" spans="1:19" ht="13.5" customHeight="1">
      <c r="A175" s="10" t="s">
        <v>304</v>
      </c>
      <c r="B175" s="10" t="s">
        <v>253</v>
      </c>
      <c r="C175" s="184" t="e">
        <f>D169</f>
        <v>#REF!</v>
      </c>
      <c r="D175" s="184" t="e">
        <f>H169</f>
        <v>#REF!</v>
      </c>
      <c r="E175" s="184" t="e">
        <f>L169</f>
        <v>#REF!</v>
      </c>
      <c r="F175" s="184" t="e">
        <f t="shared" ref="F175:G177" si="45">M169</f>
        <v>#REF!</v>
      </c>
      <c r="G175" s="184" t="e">
        <f t="shared" si="45"/>
        <v>#REF!</v>
      </c>
      <c r="H175" s="184">
        <f>SUM(O154:O158)</f>
        <v>5.8</v>
      </c>
      <c r="I175" s="184" t="e">
        <f>SUM(P154:P158)</f>
        <v>#REF!</v>
      </c>
      <c r="J175" s="184" t="e">
        <f>SUM(Q154:Q158)</f>
        <v>#REF!</v>
      </c>
      <c r="K175" s="184">
        <f>SUM(R154:R158)</f>
        <v>0</v>
      </c>
      <c r="N175" s="184" t="e">
        <f t="shared" ref="N175:P177" si="46">+C175</f>
        <v>#REF!</v>
      </c>
      <c r="O175" s="184" t="e">
        <f t="shared" si="46"/>
        <v>#REF!</v>
      </c>
      <c r="P175" s="184" t="e">
        <f t="shared" si="46"/>
        <v>#REF!</v>
      </c>
      <c r="Q175" s="184" t="e">
        <f t="shared" ref="Q175:S177" si="47">+I175</f>
        <v>#REF!</v>
      </c>
      <c r="R175" s="184" t="e">
        <f t="shared" si="47"/>
        <v>#REF!</v>
      </c>
      <c r="S175" s="10">
        <f t="shared" si="47"/>
        <v>0</v>
      </c>
    </row>
    <row r="176" spans="1:19" ht="13.5" customHeight="1">
      <c r="A176" s="10" t="s">
        <v>305</v>
      </c>
      <c r="B176" s="10" t="s">
        <v>252</v>
      </c>
      <c r="C176" s="184" t="e">
        <f>D170</f>
        <v>#REF!</v>
      </c>
      <c r="D176" s="184" t="e">
        <f>H170</f>
        <v>#REF!</v>
      </c>
      <c r="E176" s="184" t="e">
        <f>L170</f>
        <v>#REF!</v>
      </c>
      <c r="F176" s="184" t="e">
        <f t="shared" si="45"/>
        <v>#REF!</v>
      </c>
      <c r="G176" s="184" t="e">
        <f t="shared" si="45"/>
        <v>#REF!</v>
      </c>
      <c r="H176" s="184">
        <f>SUM(O159:O163)</f>
        <v>2.4000000000000004</v>
      </c>
      <c r="I176" s="184" t="e">
        <f>SUM(P159:P163)</f>
        <v>#REF!</v>
      </c>
      <c r="J176" s="184" t="e">
        <f>SUM(Q159:Q163)</f>
        <v>#REF!</v>
      </c>
      <c r="K176" s="184">
        <f>SUM(R159:R163)</f>
        <v>0</v>
      </c>
      <c r="N176" s="184" t="e">
        <f t="shared" si="46"/>
        <v>#REF!</v>
      </c>
      <c r="O176" s="184" t="e">
        <f t="shared" si="46"/>
        <v>#REF!</v>
      </c>
      <c r="P176" s="184" t="e">
        <f t="shared" si="46"/>
        <v>#REF!</v>
      </c>
      <c r="Q176" s="184" t="e">
        <f t="shared" si="47"/>
        <v>#REF!</v>
      </c>
      <c r="R176" s="184" t="e">
        <f t="shared" si="47"/>
        <v>#REF!</v>
      </c>
      <c r="S176" s="10">
        <f t="shared" si="47"/>
        <v>0</v>
      </c>
    </row>
    <row r="177" spans="2:19" ht="13.5" customHeight="1">
      <c r="B177" s="10" t="s">
        <v>160</v>
      </c>
      <c r="C177" s="184" t="e">
        <f>D171</f>
        <v>#REF!</v>
      </c>
      <c r="D177" s="184" t="e">
        <f>H171</f>
        <v>#REF!</v>
      </c>
      <c r="E177" s="184" t="e">
        <f>L171</f>
        <v>#REF!</v>
      </c>
      <c r="F177" s="184" t="e">
        <f t="shared" si="45"/>
        <v>#REF!</v>
      </c>
      <c r="G177" s="184" t="e">
        <f t="shared" si="45"/>
        <v>#REF!</v>
      </c>
      <c r="H177" s="184">
        <f>SUM(H175:H176)</f>
        <v>8.1999999999999993</v>
      </c>
      <c r="I177" s="184" t="e">
        <f>SUM(I175:I176)</f>
        <v>#REF!</v>
      </c>
      <c r="J177" s="184" t="e">
        <f>SUM(J175:J176)</f>
        <v>#REF!</v>
      </c>
      <c r="K177" s="184">
        <f>SUM(K175:K176)</f>
        <v>0</v>
      </c>
      <c r="N177" s="184" t="e">
        <f t="shared" si="46"/>
        <v>#REF!</v>
      </c>
      <c r="O177" s="184" t="e">
        <f t="shared" si="46"/>
        <v>#REF!</v>
      </c>
      <c r="P177" s="184" t="e">
        <f t="shared" si="46"/>
        <v>#REF!</v>
      </c>
      <c r="Q177" s="54" t="e">
        <f t="shared" si="47"/>
        <v>#REF!</v>
      </c>
      <c r="R177" s="184" t="e">
        <f t="shared" si="47"/>
        <v>#REF!</v>
      </c>
      <c r="S177" s="10">
        <f t="shared" si="47"/>
        <v>0</v>
      </c>
    </row>
    <row r="194" spans="2:19" ht="13.5" customHeight="1">
      <c r="C194" s="338" t="s">
        <v>160</v>
      </c>
      <c r="D194" s="338"/>
      <c r="E194" s="338"/>
      <c r="F194" s="338"/>
      <c r="G194" s="338"/>
      <c r="H194" s="341" t="s">
        <v>185</v>
      </c>
      <c r="I194" s="341"/>
      <c r="J194" s="341"/>
      <c r="K194" s="341"/>
      <c r="M194" s="338" t="s">
        <v>199</v>
      </c>
      <c r="N194" s="338"/>
    </row>
    <row r="195" spans="2:19" ht="12.75" customHeight="1">
      <c r="B195" s="119"/>
      <c r="C195" s="339" t="s">
        <v>149</v>
      </c>
      <c r="D195" s="340"/>
      <c r="E195" s="339" t="s">
        <v>217</v>
      </c>
      <c r="F195" s="340"/>
      <c r="G195" s="122" t="s">
        <v>177</v>
      </c>
      <c r="H195" s="123" t="s">
        <v>179</v>
      </c>
      <c r="I195" s="128" t="s">
        <v>180</v>
      </c>
      <c r="J195" s="136" t="s">
        <v>191</v>
      </c>
      <c r="K195" s="137" t="s">
        <v>193</v>
      </c>
      <c r="L195" s="137" t="s">
        <v>195</v>
      </c>
      <c r="M195" s="138" t="s">
        <v>13</v>
      </c>
      <c r="N195" s="119"/>
      <c r="O195" s="119"/>
      <c r="P195" s="128" t="s">
        <v>186</v>
      </c>
      <c r="Q195" s="128" t="s">
        <v>200</v>
      </c>
    </row>
    <row r="196" spans="2:19" ht="12.75" customHeight="1">
      <c r="B196" s="120" t="s">
        <v>28</v>
      </c>
      <c r="C196" s="126" t="s">
        <v>212</v>
      </c>
      <c r="D196" s="127" t="s">
        <v>213</v>
      </c>
      <c r="E196" s="126" t="s">
        <v>212</v>
      </c>
      <c r="F196" s="127" t="s">
        <v>213</v>
      </c>
      <c r="G196" s="126" t="s">
        <v>178</v>
      </c>
      <c r="H196" s="127" t="s">
        <v>181</v>
      </c>
      <c r="I196" s="129" t="s">
        <v>176</v>
      </c>
      <c r="J196" s="126" t="s">
        <v>192</v>
      </c>
      <c r="K196" s="130" t="s">
        <v>194</v>
      </c>
      <c r="L196" s="131" t="s">
        <v>12</v>
      </c>
      <c r="M196" s="127" t="s">
        <v>196</v>
      </c>
      <c r="N196" s="129" t="s">
        <v>27</v>
      </c>
      <c r="O196" s="129" t="s">
        <v>27</v>
      </c>
      <c r="P196" s="129" t="s">
        <v>187</v>
      </c>
      <c r="Q196" s="129" t="s">
        <v>201</v>
      </c>
    </row>
    <row r="197" spans="2:19" ht="12.75" customHeight="1">
      <c r="B197" s="119" t="s">
        <v>29</v>
      </c>
      <c r="C197" s="187">
        <v>23201</v>
      </c>
      <c r="D197" s="188">
        <v>452</v>
      </c>
      <c r="E197" s="189">
        <v>-13977</v>
      </c>
      <c r="F197" s="190">
        <v>-130</v>
      </c>
      <c r="G197" s="187">
        <f>SUM(C197:F197)</f>
        <v>9546</v>
      </c>
      <c r="H197" s="191">
        <v>15449.727809795853</v>
      </c>
      <c r="I197" s="192">
        <f>G197+H197</f>
        <v>24995.727809795855</v>
      </c>
      <c r="J197" s="193">
        <v>24996.589544395662</v>
      </c>
      <c r="K197" s="194">
        <v>0</v>
      </c>
      <c r="L197" s="194">
        <v>0</v>
      </c>
      <c r="M197" s="191">
        <v>0</v>
      </c>
      <c r="N197" s="192">
        <f>SUM(J197:M197)</f>
        <v>24996.589544395662</v>
      </c>
      <c r="O197" s="195">
        <f>MIN(SUM($J197:$M197),$I197)</f>
        <v>24995.727809795855</v>
      </c>
      <c r="P197" s="196">
        <f>O197/I197</f>
        <v>1</v>
      </c>
      <c r="Q197" s="196">
        <f>(I197-O197)/I197</f>
        <v>0</v>
      </c>
      <c r="R197" s="56">
        <f>N197-O197</f>
        <v>0.86173459980636835</v>
      </c>
      <c r="S197" s="56"/>
    </row>
    <row r="198" spans="2:19" ht="12.75" customHeight="1">
      <c r="B198" s="197" t="s">
        <v>183</v>
      </c>
      <c r="C198" s="198">
        <v>3522</v>
      </c>
      <c r="D198" s="190">
        <v>82</v>
      </c>
      <c r="E198" s="199">
        <v>-1825</v>
      </c>
      <c r="F198" s="190">
        <v>-25</v>
      </c>
      <c r="G198" s="198">
        <f>SUM(C198:F198)</f>
        <v>1754</v>
      </c>
      <c r="H198" s="203">
        <v>719.65300416155696</v>
      </c>
      <c r="I198" s="201">
        <f t="shared" ref="I198:I207" si="48">G198+H198</f>
        <v>2473.653004161557</v>
      </c>
      <c r="J198" s="202">
        <v>2278.9596883918998</v>
      </c>
      <c r="K198" s="203">
        <v>0</v>
      </c>
      <c r="L198" s="203">
        <v>20.881592999999999</v>
      </c>
      <c r="M198" s="200">
        <v>60.00139282</v>
      </c>
      <c r="N198" s="201">
        <f t="shared" ref="N198:N207" si="49">SUM(J198:M198)</f>
        <v>2359.8426742119</v>
      </c>
      <c r="O198" s="204">
        <f>MIN(SUM($J198:$M198),$I198)</f>
        <v>2359.8426742119</v>
      </c>
      <c r="P198" s="205">
        <f>O198/I198</f>
        <v>0.95399098832447882</v>
      </c>
      <c r="Q198" s="205">
        <f>(I198-O198)/I198</f>
        <v>4.6009011675521128E-2</v>
      </c>
      <c r="R198" s="56">
        <f t="shared" ref="R198:R207" si="50">N198-O198</f>
        <v>0</v>
      </c>
      <c r="S198" s="56"/>
    </row>
    <row r="199" spans="2:19" ht="12.75" customHeight="1">
      <c r="B199" s="197" t="s">
        <v>173</v>
      </c>
      <c r="C199" s="198">
        <v>2011</v>
      </c>
      <c r="D199" s="190">
        <v>1618</v>
      </c>
      <c r="E199" s="199">
        <v>-700</v>
      </c>
      <c r="F199" s="190">
        <v>-461</v>
      </c>
      <c r="G199" s="198">
        <f t="shared" ref="G199:G206" si="51">SUM(C199:F199)</f>
        <v>2468</v>
      </c>
      <c r="H199" s="203">
        <v>311.07503647415405</v>
      </c>
      <c r="I199" s="201">
        <f t="shared" si="48"/>
        <v>2779.0750364741539</v>
      </c>
      <c r="J199" s="202">
        <v>230.97992288</v>
      </c>
      <c r="K199" s="203">
        <v>2126.4124887523999</v>
      </c>
      <c r="L199" s="203">
        <v>0.10735730239999999</v>
      </c>
      <c r="M199" s="200">
        <v>5.4558210000000003</v>
      </c>
      <c r="N199" s="201">
        <f t="shared" si="49"/>
        <v>2362.9555899347997</v>
      </c>
      <c r="O199" s="204">
        <f t="shared" ref="O199:O207" si="52">MIN(SUM($J199:$M199),$I199)</f>
        <v>2362.9555899347997</v>
      </c>
      <c r="P199" s="205">
        <f t="shared" ref="P199:P207" si="53">O199/I199</f>
        <v>0.85026692655722969</v>
      </c>
      <c r="Q199" s="205">
        <f t="shared" ref="Q199:Q207" si="54">(I199-O199)/I199</f>
        <v>0.14973307344277034</v>
      </c>
      <c r="R199" s="56">
        <f t="shared" si="50"/>
        <v>0</v>
      </c>
      <c r="S199" s="56"/>
    </row>
    <row r="200" spans="2:19" ht="12.75" customHeight="1">
      <c r="B200" s="197" t="s">
        <v>182</v>
      </c>
      <c r="C200" s="198">
        <v>197</v>
      </c>
      <c r="D200" s="190">
        <v>0</v>
      </c>
      <c r="E200" s="199">
        <v>-171</v>
      </c>
      <c r="F200" s="190">
        <v>0</v>
      </c>
      <c r="G200" s="198">
        <f t="shared" si="51"/>
        <v>26</v>
      </c>
      <c r="H200" s="203">
        <v>14.023354232840093</v>
      </c>
      <c r="I200" s="201">
        <f t="shared" si="48"/>
        <v>40.023354232840092</v>
      </c>
      <c r="J200" s="202">
        <v>11.330732529999999</v>
      </c>
      <c r="K200" s="203">
        <v>0</v>
      </c>
      <c r="L200" s="203">
        <v>0</v>
      </c>
      <c r="M200" s="200">
        <v>6.438402</v>
      </c>
      <c r="N200" s="201">
        <f t="shared" si="49"/>
        <v>17.769134529999999</v>
      </c>
      <c r="O200" s="204">
        <f t="shared" si="52"/>
        <v>17.769134529999999</v>
      </c>
      <c r="P200" s="205">
        <f t="shared" si="53"/>
        <v>0.44396914927784864</v>
      </c>
      <c r="Q200" s="205">
        <f t="shared" si="54"/>
        <v>0.5560308507221513</v>
      </c>
      <c r="R200" s="56">
        <f t="shared" si="50"/>
        <v>0</v>
      </c>
      <c r="S200" s="56"/>
    </row>
    <row r="201" spans="2:19" ht="12.75" customHeight="1">
      <c r="B201" s="197" t="s">
        <v>214</v>
      </c>
      <c r="C201" s="198">
        <v>5807</v>
      </c>
      <c r="D201" s="190">
        <v>0</v>
      </c>
      <c r="E201" s="199">
        <v>-2182</v>
      </c>
      <c r="F201" s="190">
        <v>0</v>
      </c>
      <c r="G201" s="198">
        <f t="shared" si="51"/>
        <v>3625</v>
      </c>
      <c r="H201" s="203">
        <v>1158.2633654914091</v>
      </c>
      <c r="I201" s="201">
        <f t="shared" si="48"/>
        <v>4783.2633654914089</v>
      </c>
      <c r="J201" s="202">
        <v>559.53607655760004</v>
      </c>
      <c r="K201" s="203">
        <v>0</v>
      </c>
      <c r="L201" s="203">
        <v>372.9239644347</v>
      </c>
      <c r="M201" s="200">
        <v>315.50204430619999</v>
      </c>
      <c r="N201" s="201">
        <f t="shared" si="49"/>
        <v>1247.9620852984999</v>
      </c>
      <c r="O201" s="204">
        <f t="shared" si="52"/>
        <v>1247.9620852984999</v>
      </c>
      <c r="P201" s="205">
        <f t="shared" si="53"/>
        <v>0.26090181324780354</v>
      </c>
      <c r="Q201" s="205">
        <f t="shared" si="54"/>
        <v>0.73909818675219641</v>
      </c>
      <c r="R201" s="56">
        <f t="shared" si="50"/>
        <v>0</v>
      </c>
      <c r="S201" s="56"/>
    </row>
    <row r="202" spans="2:19" ht="12.75" customHeight="1">
      <c r="B202" s="197" t="s">
        <v>215</v>
      </c>
      <c r="C202" s="198">
        <v>5891</v>
      </c>
      <c r="D202" s="190">
        <v>0</v>
      </c>
      <c r="E202" s="199">
        <v>-4328</v>
      </c>
      <c r="F202" s="190">
        <v>0</v>
      </c>
      <c r="G202" s="198">
        <f t="shared" si="51"/>
        <v>1563</v>
      </c>
      <c r="H202" s="203">
        <v>90.497442335799292</v>
      </c>
      <c r="I202" s="201">
        <f t="shared" si="48"/>
        <v>1653.4974423357994</v>
      </c>
      <c r="J202" s="202">
        <v>33.971345929999998</v>
      </c>
      <c r="K202" s="203">
        <v>0</v>
      </c>
      <c r="L202" s="203">
        <v>70.85092225999999</v>
      </c>
      <c r="M202" s="200">
        <v>317.55113326999998</v>
      </c>
      <c r="N202" s="201">
        <f t="shared" si="49"/>
        <v>422.37340145999997</v>
      </c>
      <c r="O202" s="204">
        <f t="shared" si="52"/>
        <v>422.37340145999997</v>
      </c>
      <c r="P202" s="205">
        <f t="shared" si="53"/>
        <v>0.25544242805924011</v>
      </c>
      <c r="Q202" s="205">
        <f t="shared" si="54"/>
        <v>0.74455757194075989</v>
      </c>
      <c r="R202" s="56">
        <f t="shared" si="50"/>
        <v>0</v>
      </c>
      <c r="S202" s="56"/>
    </row>
    <row r="203" spans="2:19" ht="12.75" customHeight="1">
      <c r="B203" s="197" t="s">
        <v>216</v>
      </c>
      <c r="C203" s="198">
        <v>927</v>
      </c>
      <c r="D203" s="190">
        <v>33</v>
      </c>
      <c r="E203" s="199">
        <v>-502</v>
      </c>
      <c r="F203" s="190">
        <v>-17</v>
      </c>
      <c r="G203" s="198">
        <f t="shared" si="51"/>
        <v>441</v>
      </c>
      <c r="H203" s="203">
        <v>52.681768972801976</v>
      </c>
      <c r="I203" s="201">
        <f t="shared" si="48"/>
        <v>493.68176897280199</v>
      </c>
      <c r="J203" s="202">
        <v>394.63301573000001</v>
      </c>
      <c r="K203" s="203">
        <v>0</v>
      </c>
      <c r="L203" s="203">
        <v>3.7515049999999999</v>
      </c>
      <c r="M203" s="200">
        <v>94.312206971836304</v>
      </c>
      <c r="N203" s="201">
        <f t="shared" si="49"/>
        <v>492.69672770183632</v>
      </c>
      <c r="O203" s="204">
        <f t="shared" si="52"/>
        <v>492.69672770183632</v>
      </c>
      <c r="P203" s="205">
        <f t="shared" si="53"/>
        <v>0.99800470397556862</v>
      </c>
      <c r="Q203" s="205">
        <f t="shared" si="54"/>
        <v>1.9952960244313473E-3</v>
      </c>
      <c r="R203" s="56">
        <f t="shared" si="50"/>
        <v>0</v>
      </c>
      <c r="S203" s="56"/>
    </row>
    <row r="204" spans="2:19" ht="12.75" customHeight="1">
      <c r="B204" s="197" t="s">
        <v>174</v>
      </c>
      <c r="C204" s="198">
        <v>362</v>
      </c>
      <c r="D204" s="190">
        <v>0</v>
      </c>
      <c r="E204" s="199">
        <v>-66</v>
      </c>
      <c r="F204" s="190">
        <v>0</v>
      </c>
      <c r="G204" s="198">
        <f t="shared" si="51"/>
        <v>296</v>
      </c>
      <c r="H204" s="203">
        <v>16.018237730251617</v>
      </c>
      <c r="I204" s="201">
        <f t="shared" si="48"/>
        <v>312.0182377302516</v>
      </c>
      <c r="J204" s="202">
        <v>35.252533739999997</v>
      </c>
      <c r="K204" s="203">
        <v>0</v>
      </c>
      <c r="L204" s="203">
        <v>3.2703120000000001</v>
      </c>
      <c r="M204" s="200">
        <v>31.106198130000003</v>
      </c>
      <c r="N204" s="201">
        <f t="shared" si="49"/>
        <v>69.629043870000004</v>
      </c>
      <c r="O204" s="204">
        <f t="shared" si="52"/>
        <v>69.629043870000004</v>
      </c>
      <c r="P204" s="205">
        <f t="shared" si="53"/>
        <v>0.22315696792761275</v>
      </c>
      <c r="Q204" s="205">
        <f t="shared" si="54"/>
        <v>0.77684303207238725</v>
      </c>
      <c r="R204" s="56">
        <f t="shared" si="50"/>
        <v>0</v>
      </c>
      <c r="S204" s="56"/>
    </row>
    <row r="205" spans="2:19" ht="12.75" customHeight="1">
      <c r="B205" s="197" t="s">
        <v>175</v>
      </c>
      <c r="C205" s="198">
        <v>1895</v>
      </c>
      <c r="D205" s="190">
        <v>21</v>
      </c>
      <c r="E205" s="199">
        <v>-787</v>
      </c>
      <c r="F205" s="190">
        <v>-21</v>
      </c>
      <c r="G205" s="198">
        <f t="shared" si="51"/>
        <v>1108</v>
      </c>
      <c r="H205" s="203">
        <v>47.36221614415264</v>
      </c>
      <c r="I205" s="201">
        <f t="shared" si="48"/>
        <v>1155.3622161441526</v>
      </c>
      <c r="J205" s="202">
        <v>138.44418399</v>
      </c>
      <c r="K205" s="203">
        <v>9.9999999999999995E-7</v>
      </c>
      <c r="L205" s="203">
        <v>0</v>
      </c>
      <c r="M205" s="200">
        <v>9.3457947200000007</v>
      </c>
      <c r="N205" s="201">
        <f t="shared" si="49"/>
        <v>147.78997971000001</v>
      </c>
      <c r="O205" s="204">
        <f t="shared" si="52"/>
        <v>147.78997971000001</v>
      </c>
      <c r="P205" s="205">
        <f t="shared" si="53"/>
        <v>0.12791657684914329</v>
      </c>
      <c r="Q205" s="205">
        <f t="shared" si="54"/>
        <v>0.87208342315085674</v>
      </c>
      <c r="R205" s="56">
        <f t="shared" si="50"/>
        <v>0</v>
      </c>
      <c r="S205" s="56"/>
    </row>
    <row r="206" spans="2:19" ht="12.75" customHeight="1">
      <c r="B206" s="197" t="s">
        <v>204</v>
      </c>
      <c r="C206" s="198">
        <v>35</v>
      </c>
      <c r="D206" s="190">
        <v>0</v>
      </c>
      <c r="E206" s="199">
        <v>-8</v>
      </c>
      <c r="F206" s="190">
        <v>0</v>
      </c>
      <c r="G206" s="198">
        <f t="shared" si="51"/>
        <v>27</v>
      </c>
      <c r="H206" s="203">
        <v>52.690154418597039</v>
      </c>
      <c r="I206" s="201">
        <f t="shared" si="48"/>
        <v>79.690154418597047</v>
      </c>
      <c r="J206" s="202">
        <v>40.523394140000001</v>
      </c>
      <c r="K206" s="203">
        <v>0</v>
      </c>
      <c r="L206" s="203">
        <v>0</v>
      </c>
      <c r="M206" s="200">
        <v>0</v>
      </c>
      <c r="N206" s="201">
        <f t="shared" si="49"/>
        <v>40.523394140000001</v>
      </c>
      <c r="O206" s="204">
        <f t="shared" si="52"/>
        <v>40.523394140000001</v>
      </c>
      <c r="P206" s="205">
        <f t="shared" si="53"/>
        <v>0.50851192892836439</v>
      </c>
      <c r="Q206" s="205">
        <f t="shared" si="54"/>
        <v>0.49148807107163567</v>
      </c>
      <c r="R206" s="56">
        <f t="shared" si="50"/>
        <v>0</v>
      </c>
      <c r="S206" s="56"/>
    </row>
    <row r="207" spans="2:19" ht="12.75" customHeight="1">
      <c r="B207" s="206" t="s">
        <v>184</v>
      </c>
      <c r="C207" s="207">
        <v>847</v>
      </c>
      <c r="D207" s="208">
        <v>0</v>
      </c>
      <c r="E207" s="209">
        <v>-367</v>
      </c>
      <c r="F207" s="208">
        <v>0</v>
      </c>
      <c r="G207" s="207">
        <f>SUM(C207:F207)</f>
        <v>480</v>
      </c>
      <c r="H207" s="203">
        <v>54.253558242580922</v>
      </c>
      <c r="I207" s="211">
        <f t="shared" si="48"/>
        <v>534.25355824258088</v>
      </c>
      <c r="J207" s="212">
        <v>110.13931135</v>
      </c>
      <c r="K207" s="213">
        <v>0</v>
      </c>
      <c r="L207" s="213">
        <v>0</v>
      </c>
      <c r="M207" s="210">
        <v>1.005339</v>
      </c>
      <c r="N207" s="211">
        <f t="shared" si="49"/>
        <v>111.14465035000001</v>
      </c>
      <c r="O207" s="204">
        <f t="shared" si="52"/>
        <v>111.14465035000001</v>
      </c>
      <c r="P207" s="205">
        <f t="shared" si="53"/>
        <v>0.20803726738968042</v>
      </c>
      <c r="Q207" s="205">
        <f t="shared" si="54"/>
        <v>0.79196273261031958</v>
      </c>
      <c r="R207" s="56">
        <f t="shared" si="50"/>
        <v>0</v>
      </c>
      <c r="S207" s="56"/>
    </row>
    <row r="208" spans="2:19" ht="12.75" customHeight="1" thickBot="1">
      <c r="B208" s="121" t="s">
        <v>27</v>
      </c>
      <c r="C208" s="124">
        <f t="shared" ref="C208:I208" si="55">SUM(C197:C207)</f>
        <v>44695</v>
      </c>
      <c r="D208" s="133">
        <f t="shared" si="55"/>
        <v>2206</v>
      </c>
      <c r="E208" s="141">
        <f t="shared" si="55"/>
        <v>-24913</v>
      </c>
      <c r="F208" s="125">
        <f t="shared" si="55"/>
        <v>-654</v>
      </c>
      <c r="G208" s="132">
        <f t="shared" si="55"/>
        <v>21334</v>
      </c>
      <c r="H208" s="133">
        <f t="shared" si="55"/>
        <v>17966.245947999996</v>
      </c>
      <c r="I208" s="134">
        <f t="shared" si="55"/>
        <v>39300.245947999996</v>
      </c>
      <c r="J208" s="132">
        <f t="shared" ref="J208:O208" si="56">SUM(J197:J207)</f>
        <v>28830.359749635165</v>
      </c>
      <c r="K208" s="135">
        <f t="shared" si="56"/>
        <v>2126.4124897523998</v>
      </c>
      <c r="L208" s="135">
        <f t="shared" si="56"/>
        <v>471.78565399709998</v>
      </c>
      <c r="M208" s="133">
        <f t="shared" si="56"/>
        <v>840.71833221803638</v>
      </c>
      <c r="N208" s="134">
        <f t="shared" si="56"/>
        <v>32269.276225602705</v>
      </c>
      <c r="O208" s="134">
        <f t="shared" si="56"/>
        <v>32268.414491002899</v>
      </c>
      <c r="P208" s="214">
        <f>O208/I208</f>
        <v>0.82107411067347402</v>
      </c>
      <c r="Q208" s="215">
        <f>(I208-O208)/I208</f>
        <v>0.17892588932652595</v>
      </c>
    </row>
    <row r="209" spans="1:9" ht="13.5" customHeight="1" thickTop="1">
      <c r="G209" s="56">
        <f>+G208-N121</f>
        <v>-10221</v>
      </c>
      <c r="I209" s="12">
        <f>+I208-M136</f>
        <v>-18212.754052000004</v>
      </c>
    </row>
    <row r="211" spans="1:9" ht="13.5" customHeight="1">
      <c r="C211" s="147" t="s">
        <v>306</v>
      </c>
    </row>
    <row r="212" spans="1:9" ht="13.5" customHeight="1">
      <c r="A212" s="10" t="s">
        <v>307</v>
      </c>
      <c r="B212" s="10" t="s">
        <v>189</v>
      </c>
      <c r="C212" s="241" t="e">
        <f>(J208/$Q$131)*100</f>
        <v>#REF!</v>
      </c>
    </row>
    <row r="213" spans="1:9" ht="13.5" customHeight="1">
      <c r="A213" s="10" t="s">
        <v>308</v>
      </c>
      <c r="B213" s="10" t="s">
        <v>190</v>
      </c>
      <c r="C213" s="241" t="e">
        <f>(K208/$Q$131)*100</f>
        <v>#REF!</v>
      </c>
    </row>
    <row r="214" spans="1:9" ht="13.5" customHeight="1">
      <c r="A214" s="10" t="s">
        <v>309</v>
      </c>
      <c r="B214" s="10" t="s">
        <v>222</v>
      </c>
      <c r="C214" s="241" t="e">
        <f>(L208/$Q$131)*100</f>
        <v>#REF!</v>
      </c>
    </row>
    <row r="215" spans="1:9" ht="13.5" customHeight="1">
      <c r="A215" s="10" t="s">
        <v>310</v>
      </c>
      <c r="B215" s="10" t="s">
        <v>197</v>
      </c>
      <c r="C215" s="241" t="e">
        <f>(M208/$Q$131)*100</f>
        <v>#REF!</v>
      </c>
    </row>
    <row r="216" spans="1:9" ht="13.5" customHeight="1">
      <c r="A216" s="10" t="s">
        <v>311</v>
      </c>
      <c r="B216" s="10" t="s">
        <v>198</v>
      </c>
      <c r="C216" s="241" t="e">
        <f>(((I208-N208)/$Q$131)*100)</f>
        <v>#REF!</v>
      </c>
    </row>
    <row r="217" spans="1:9" ht="13.5" customHeight="1">
      <c r="C217" s="185" t="e">
        <f>SUM(C212:C216)</f>
        <v>#REF!</v>
      </c>
      <c r="D217" s="10">
        <f>4.7+1.6+0.8+0.6+0.8</f>
        <v>8.5</v>
      </c>
    </row>
    <row r="218" spans="1:9" ht="13.5" customHeight="1">
      <c r="C218" s="57"/>
      <c r="D218" s="185"/>
    </row>
    <row r="219" spans="1:9" ht="13.5" customHeight="1">
      <c r="A219" s="10" t="s">
        <v>312</v>
      </c>
      <c r="B219" s="40" t="s">
        <v>254</v>
      </c>
      <c r="C219" s="242" t="e">
        <f>SUM(Q154:Q158)</f>
        <v>#REF!</v>
      </c>
      <c r="D219" s="185"/>
    </row>
    <row r="220" spans="1:9" ht="13.5" customHeight="1">
      <c r="A220" s="10" t="s">
        <v>313</v>
      </c>
      <c r="B220" s="40" t="s">
        <v>255</v>
      </c>
      <c r="C220" s="242" t="e">
        <f>Q159</f>
        <v>#REF!</v>
      </c>
      <c r="D220" s="185"/>
    </row>
    <row r="221" spans="1:9" ht="13.5" customHeight="1">
      <c r="A221" s="10" t="s">
        <v>314</v>
      </c>
      <c r="B221" s="40" t="s">
        <v>261</v>
      </c>
      <c r="C221" s="242" t="e">
        <f>Q160</f>
        <v>#REF!</v>
      </c>
      <c r="D221" s="185"/>
    </row>
    <row r="222" spans="1:9" ht="13.5" customHeight="1">
      <c r="A222" s="10" t="s">
        <v>315</v>
      </c>
      <c r="B222" s="40" t="s">
        <v>221</v>
      </c>
      <c r="C222" s="242" t="e">
        <f>Q161</f>
        <v>#REF!</v>
      </c>
      <c r="D222" s="185"/>
    </row>
    <row r="223" spans="1:9" ht="13.5" customHeight="1">
      <c r="A223" s="10" t="s">
        <v>316</v>
      </c>
      <c r="B223" s="10" t="s">
        <v>317</v>
      </c>
      <c r="C223" s="242" t="e">
        <f>Q163</f>
        <v>#REF!</v>
      </c>
      <c r="D223" s="185"/>
    </row>
    <row r="224" spans="1:9" ht="13.5" customHeight="1">
      <c r="C224" s="185" t="e">
        <f>SUM(C219:C223)</f>
        <v>#REF!</v>
      </c>
      <c r="D224" s="185">
        <f>5.8+1.3+0.1+0+1</f>
        <v>8.1999999999999993</v>
      </c>
    </row>
    <row r="227" spans="2:19" ht="13.5" customHeight="1">
      <c r="B227" s="216">
        <v>41274</v>
      </c>
    </row>
    <row r="228" spans="2:19" ht="13.5" customHeight="1">
      <c r="B228" s="119"/>
      <c r="C228" s="339" t="s">
        <v>149</v>
      </c>
      <c r="D228" s="340"/>
      <c r="E228" s="339" t="s">
        <v>217</v>
      </c>
      <c r="F228" s="340"/>
      <c r="G228" s="122" t="s">
        <v>177</v>
      </c>
      <c r="H228" s="123" t="s">
        <v>179</v>
      </c>
      <c r="I228" s="128" t="s">
        <v>180</v>
      </c>
      <c r="J228" s="136" t="s">
        <v>191</v>
      </c>
      <c r="K228" s="137" t="s">
        <v>193</v>
      </c>
      <c r="L228" s="137" t="s">
        <v>195</v>
      </c>
      <c r="M228" s="138" t="s">
        <v>13</v>
      </c>
      <c r="N228" s="119"/>
      <c r="O228" s="119"/>
      <c r="P228" s="128" t="s">
        <v>186</v>
      </c>
      <c r="Q228" s="128" t="s">
        <v>200</v>
      </c>
    </row>
    <row r="229" spans="2:19" ht="13.5" customHeight="1">
      <c r="B229" s="120" t="s">
        <v>28</v>
      </c>
      <c r="C229" s="126" t="s">
        <v>212</v>
      </c>
      <c r="D229" s="127" t="s">
        <v>213</v>
      </c>
      <c r="E229" s="126" t="s">
        <v>212</v>
      </c>
      <c r="F229" s="127" t="s">
        <v>213</v>
      </c>
      <c r="G229" s="126" t="s">
        <v>178</v>
      </c>
      <c r="H229" s="127" t="s">
        <v>181</v>
      </c>
      <c r="I229" s="129" t="s">
        <v>176</v>
      </c>
      <c r="J229" s="126" t="s">
        <v>192</v>
      </c>
      <c r="K229" s="130" t="s">
        <v>194</v>
      </c>
      <c r="L229" s="131" t="s">
        <v>12</v>
      </c>
      <c r="M229" s="127" t="s">
        <v>196</v>
      </c>
      <c r="N229" s="129" t="s">
        <v>27</v>
      </c>
      <c r="O229" s="129" t="s">
        <v>27</v>
      </c>
      <c r="P229" s="129" t="s">
        <v>187</v>
      </c>
      <c r="Q229" s="129" t="s">
        <v>201</v>
      </c>
    </row>
    <row r="230" spans="2:19" ht="13.5" customHeight="1">
      <c r="B230" s="119" t="s">
        <v>29</v>
      </c>
      <c r="C230" s="187">
        <v>19397</v>
      </c>
      <c r="D230" s="188">
        <v>18626</v>
      </c>
      <c r="E230" s="189">
        <v>-13143</v>
      </c>
      <c r="F230" s="190">
        <v>-5032</v>
      </c>
      <c r="G230" s="187">
        <f>SUM(C230:F230)</f>
        <v>19848</v>
      </c>
      <c r="H230" s="188">
        <v>10145.54577349691</v>
      </c>
      <c r="I230" s="192">
        <f>G230+H230</f>
        <v>29993.54577349691</v>
      </c>
      <c r="J230" s="187">
        <v>29544.473733805</v>
      </c>
      <c r="K230" s="217">
        <v>9.5481010000000008</v>
      </c>
      <c r="L230" s="189">
        <v>193.31694047849999</v>
      </c>
      <c r="M230" s="188">
        <v>15.32161011</v>
      </c>
      <c r="N230" s="192">
        <f>SUM(J230:M230)</f>
        <v>29762.660385393501</v>
      </c>
      <c r="O230" s="195">
        <f>MIN(SUM($J230:$M230),$I230)</f>
        <v>29762.660385393501</v>
      </c>
      <c r="P230" s="196">
        <f>O230/I230</f>
        <v>0.99230216427737516</v>
      </c>
      <c r="Q230" s="196">
        <f>(I230-O230)/I230</f>
        <v>7.6978357226248576E-3</v>
      </c>
      <c r="R230" s="56">
        <f>N230-O230</f>
        <v>0</v>
      </c>
      <c r="S230" s="56"/>
    </row>
    <row r="231" spans="2:19" ht="13.5" customHeight="1">
      <c r="B231" s="197" t="s">
        <v>183</v>
      </c>
      <c r="C231" s="198">
        <v>10091</v>
      </c>
      <c r="D231" s="190">
        <v>4139</v>
      </c>
      <c r="E231" s="199">
        <v>-4684</v>
      </c>
      <c r="F231" s="190">
        <v>-1586</v>
      </c>
      <c r="G231" s="198">
        <f>SUM(C231:F231)</f>
        <v>7960</v>
      </c>
      <c r="H231" s="190">
        <v>1662.9277165739932</v>
      </c>
      <c r="I231" s="201">
        <f t="shared" ref="I231:I240" si="57">G231+H231</f>
        <v>9622.9277165739932</v>
      </c>
      <c r="J231" s="198">
        <v>9217.5145901222932</v>
      </c>
      <c r="K231" s="218">
        <v>0</v>
      </c>
      <c r="L231" s="199">
        <v>405.41312645170001</v>
      </c>
      <c r="M231" s="190">
        <v>0</v>
      </c>
      <c r="N231" s="201">
        <f t="shared" ref="N231:N240" si="58">SUM(J231:M231)</f>
        <v>9622.9277165739932</v>
      </c>
      <c r="O231" s="204">
        <f>MIN(SUM($J231:$M231),$I231)</f>
        <v>9622.9277165739932</v>
      </c>
      <c r="P231" s="205">
        <f>O231/I231</f>
        <v>1</v>
      </c>
      <c r="Q231" s="205">
        <f>(I231-O231)/I231</f>
        <v>0</v>
      </c>
      <c r="R231" s="56">
        <f t="shared" ref="R231:R240" si="59">N231-O231</f>
        <v>0</v>
      </c>
      <c r="S231" s="56"/>
    </row>
    <row r="232" spans="2:19" ht="13.5" customHeight="1">
      <c r="B232" s="197" t="s">
        <v>173</v>
      </c>
      <c r="C232" s="198">
        <v>4343</v>
      </c>
      <c r="D232" s="190">
        <v>6913</v>
      </c>
      <c r="E232" s="199">
        <v>-2361</v>
      </c>
      <c r="F232" s="190">
        <v>-2648</v>
      </c>
      <c r="G232" s="198">
        <f t="shared" ref="G232:G239" si="60">SUM(C232:F232)</f>
        <v>6247</v>
      </c>
      <c r="H232" s="190">
        <v>5096.1204874016121</v>
      </c>
      <c r="I232" s="201">
        <f t="shared" si="57"/>
        <v>11343.120487401611</v>
      </c>
      <c r="J232" s="198">
        <v>613.48290530589998</v>
      </c>
      <c r="K232" s="218">
        <v>10079.699740087211</v>
      </c>
      <c r="L232" s="199">
        <v>649.93784200849996</v>
      </c>
      <c r="M232" s="190">
        <v>0</v>
      </c>
      <c r="N232" s="201">
        <f t="shared" si="58"/>
        <v>11343.120487401611</v>
      </c>
      <c r="O232" s="204">
        <f t="shared" ref="O232:O240" si="61">MIN(SUM($J232:$M232),$I232)</f>
        <v>11343.120487401611</v>
      </c>
      <c r="P232" s="205">
        <f t="shared" ref="P232:P240" si="62">O232/I232</f>
        <v>1</v>
      </c>
      <c r="Q232" s="205">
        <f t="shared" ref="Q232:Q240" si="63">(I232-O232)/I232</f>
        <v>0</v>
      </c>
      <c r="R232" s="56">
        <f t="shared" si="59"/>
        <v>0</v>
      </c>
      <c r="S232" s="56"/>
    </row>
    <row r="233" spans="2:19" ht="13.5" customHeight="1">
      <c r="B233" s="197" t="s">
        <v>182</v>
      </c>
      <c r="C233" s="198">
        <v>11192</v>
      </c>
      <c r="D233" s="190">
        <v>307</v>
      </c>
      <c r="E233" s="199">
        <v>-7561</v>
      </c>
      <c r="F233" s="190">
        <v>-187</v>
      </c>
      <c r="G233" s="198">
        <f t="shared" si="60"/>
        <v>3751</v>
      </c>
      <c r="H233" s="190">
        <v>25.79982222528956</v>
      </c>
      <c r="I233" s="201">
        <f t="shared" si="57"/>
        <v>3776.7998222252895</v>
      </c>
      <c r="J233" s="198">
        <v>67.387969686600002</v>
      </c>
      <c r="K233" s="218">
        <v>0</v>
      </c>
      <c r="L233" s="199">
        <v>0</v>
      </c>
      <c r="M233" s="190">
        <v>32.716023499999999</v>
      </c>
      <c r="N233" s="201">
        <f t="shared" si="58"/>
        <v>100.10399318660001</v>
      </c>
      <c r="O233" s="204">
        <f t="shared" si="61"/>
        <v>100.10399318660001</v>
      </c>
      <c r="P233" s="205">
        <f t="shared" si="62"/>
        <v>2.6504977202529829E-2</v>
      </c>
      <c r="Q233" s="205">
        <f t="shared" si="63"/>
        <v>0.97349502279747024</v>
      </c>
      <c r="R233" s="56">
        <f t="shared" si="59"/>
        <v>0</v>
      </c>
      <c r="S233" s="56"/>
    </row>
    <row r="234" spans="2:19" ht="13.5" customHeight="1">
      <c r="B234" s="197" t="s">
        <v>214</v>
      </c>
      <c r="C234" s="198">
        <v>8399</v>
      </c>
      <c r="D234" s="190">
        <v>5638</v>
      </c>
      <c r="E234" s="199">
        <v>-5295</v>
      </c>
      <c r="F234" s="190">
        <v>-2639</v>
      </c>
      <c r="G234" s="198">
        <f t="shared" si="60"/>
        <v>6103</v>
      </c>
      <c r="H234" s="190">
        <v>1530.7660229900159</v>
      </c>
      <c r="I234" s="201">
        <f t="shared" si="57"/>
        <v>7633.7660229900157</v>
      </c>
      <c r="J234" s="198">
        <v>2773.2637027925998</v>
      </c>
      <c r="K234" s="218">
        <v>0</v>
      </c>
      <c r="L234" s="199">
        <v>784.30535740020002</v>
      </c>
      <c r="M234" s="190">
        <v>771.87028978000001</v>
      </c>
      <c r="N234" s="201">
        <f t="shared" si="58"/>
        <v>4329.4393499728003</v>
      </c>
      <c r="O234" s="204">
        <f t="shared" si="61"/>
        <v>4329.4393499728003</v>
      </c>
      <c r="P234" s="205">
        <f t="shared" si="62"/>
        <v>0.56714331261059958</v>
      </c>
      <c r="Q234" s="205">
        <f t="shared" si="63"/>
        <v>0.43285668738940036</v>
      </c>
      <c r="R234" s="56">
        <f t="shared" si="59"/>
        <v>0</v>
      </c>
      <c r="S234" s="56"/>
    </row>
    <row r="235" spans="2:19" ht="13.5" customHeight="1">
      <c r="B235" s="197" t="s">
        <v>215</v>
      </c>
      <c r="C235" s="198">
        <v>8363</v>
      </c>
      <c r="D235" s="190">
        <v>1492</v>
      </c>
      <c r="E235" s="199">
        <v>-6405</v>
      </c>
      <c r="F235" s="190">
        <v>-1142</v>
      </c>
      <c r="G235" s="198">
        <f t="shared" si="60"/>
        <v>2308</v>
      </c>
      <c r="H235" s="190">
        <v>1563.9269717708335</v>
      </c>
      <c r="I235" s="201">
        <f t="shared" si="57"/>
        <v>3871.9269717708335</v>
      </c>
      <c r="J235" s="198">
        <v>347.59549513590002</v>
      </c>
      <c r="K235" s="218">
        <v>0</v>
      </c>
      <c r="L235" s="199">
        <v>2921.7577275395001</v>
      </c>
      <c r="M235" s="190">
        <v>294.56091765999997</v>
      </c>
      <c r="N235" s="201">
        <f t="shared" si="58"/>
        <v>3563.9141403354001</v>
      </c>
      <c r="O235" s="204">
        <f t="shared" si="61"/>
        <v>3563.9141403354001</v>
      </c>
      <c r="P235" s="205">
        <f t="shared" si="62"/>
        <v>0.92044973118525453</v>
      </c>
      <c r="Q235" s="205">
        <f t="shared" si="63"/>
        <v>7.9550268814745501E-2</v>
      </c>
      <c r="R235" s="56">
        <f t="shared" si="59"/>
        <v>0</v>
      </c>
      <c r="S235" s="56"/>
    </row>
    <row r="236" spans="2:19" ht="13.5" customHeight="1">
      <c r="B236" s="197" t="s">
        <v>216</v>
      </c>
      <c r="C236" s="198">
        <v>1152</v>
      </c>
      <c r="D236" s="190">
        <v>999</v>
      </c>
      <c r="E236" s="199">
        <v>-604</v>
      </c>
      <c r="F236" s="190">
        <v>-483</v>
      </c>
      <c r="G236" s="198">
        <f t="shared" si="60"/>
        <v>1064</v>
      </c>
      <c r="H236" s="190">
        <v>51.347395880924303</v>
      </c>
      <c r="I236" s="201">
        <f t="shared" si="57"/>
        <v>1115.3473958809243</v>
      </c>
      <c r="J236" s="198">
        <v>391.64802050729998</v>
      </c>
      <c r="K236" s="218">
        <v>0</v>
      </c>
      <c r="L236" s="199">
        <v>1.9663090000000001</v>
      </c>
      <c r="M236" s="190">
        <v>148.6667660178</v>
      </c>
      <c r="N236" s="201">
        <f t="shared" si="58"/>
        <v>542.2810955251</v>
      </c>
      <c r="O236" s="204">
        <f t="shared" si="61"/>
        <v>542.2810955251</v>
      </c>
      <c r="P236" s="205">
        <f t="shared" si="62"/>
        <v>0.48619927524625206</v>
      </c>
      <c r="Q236" s="205">
        <f t="shared" si="63"/>
        <v>0.51380072475374794</v>
      </c>
      <c r="R236" s="56">
        <f t="shared" si="59"/>
        <v>0</v>
      </c>
      <c r="S236" s="56"/>
    </row>
    <row r="237" spans="2:19" ht="13.5" customHeight="1">
      <c r="B237" s="197" t="s">
        <v>174</v>
      </c>
      <c r="C237" s="198">
        <v>40</v>
      </c>
      <c r="D237" s="190">
        <v>120</v>
      </c>
      <c r="E237" s="199">
        <v>-35</v>
      </c>
      <c r="F237" s="190">
        <v>-36</v>
      </c>
      <c r="G237" s="198">
        <f t="shared" si="60"/>
        <v>89</v>
      </c>
      <c r="H237" s="190">
        <v>1.5110680058185437</v>
      </c>
      <c r="I237" s="201">
        <f t="shared" si="57"/>
        <v>90.511068005818544</v>
      </c>
      <c r="J237" s="198">
        <v>86.671182709999997</v>
      </c>
      <c r="K237" s="218">
        <v>0</v>
      </c>
      <c r="L237" s="199">
        <v>3.8180000000000002E-3</v>
      </c>
      <c r="M237" s="190">
        <v>9.9999999999999995E-7</v>
      </c>
      <c r="N237" s="201">
        <f t="shared" si="58"/>
        <v>86.675001709999989</v>
      </c>
      <c r="O237" s="204">
        <f t="shared" si="61"/>
        <v>86.675001709999989</v>
      </c>
      <c r="P237" s="205">
        <f t="shared" si="62"/>
        <v>0.95761771040452259</v>
      </c>
      <c r="Q237" s="205">
        <f t="shared" si="63"/>
        <v>4.2382289595477442E-2</v>
      </c>
      <c r="R237" s="56">
        <f t="shared" si="59"/>
        <v>0</v>
      </c>
      <c r="S237" s="56"/>
    </row>
    <row r="238" spans="2:19" ht="13.5" customHeight="1">
      <c r="B238" s="197" t="s">
        <v>175</v>
      </c>
      <c r="C238" s="198">
        <v>1168</v>
      </c>
      <c r="D238" s="190">
        <v>1328</v>
      </c>
      <c r="E238" s="199">
        <v>-744</v>
      </c>
      <c r="F238" s="190">
        <v>-505</v>
      </c>
      <c r="G238" s="198">
        <f t="shared" si="60"/>
        <v>1247</v>
      </c>
      <c r="H238" s="190">
        <v>30.846385708113932</v>
      </c>
      <c r="I238" s="201">
        <f t="shared" si="57"/>
        <v>1277.846385708114</v>
      </c>
      <c r="J238" s="198">
        <v>766.46213925389998</v>
      </c>
      <c r="K238" s="218">
        <v>1.838854</v>
      </c>
      <c r="L238" s="199">
        <v>1.5015000000000001E-2</v>
      </c>
      <c r="M238" s="190">
        <v>0.5</v>
      </c>
      <c r="N238" s="201">
        <f t="shared" si="58"/>
        <v>768.81600825389989</v>
      </c>
      <c r="O238" s="204">
        <f t="shared" si="61"/>
        <v>768.81600825389989</v>
      </c>
      <c r="P238" s="205">
        <f t="shared" si="62"/>
        <v>0.60164978893598642</v>
      </c>
      <c r="Q238" s="205">
        <f t="shared" si="63"/>
        <v>0.39835021106401358</v>
      </c>
      <c r="R238" s="56">
        <f t="shared" si="59"/>
        <v>0</v>
      </c>
      <c r="S238" s="56"/>
    </row>
    <row r="239" spans="2:19" ht="13.5" customHeight="1">
      <c r="B239" s="197" t="s">
        <v>204</v>
      </c>
      <c r="C239" s="198">
        <v>38</v>
      </c>
      <c r="D239" s="190">
        <v>406</v>
      </c>
      <c r="E239" s="199">
        <v>-30</v>
      </c>
      <c r="F239" s="190">
        <v>-262</v>
      </c>
      <c r="G239" s="198">
        <f t="shared" si="60"/>
        <v>152</v>
      </c>
      <c r="H239" s="190">
        <v>179.20817409963485</v>
      </c>
      <c r="I239" s="201">
        <f t="shared" si="57"/>
        <v>331.20817409963485</v>
      </c>
      <c r="J239" s="198">
        <v>78.096490540000005</v>
      </c>
      <c r="K239" s="218">
        <v>0</v>
      </c>
      <c r="L239" s="199">
        <v>0</v>
      </c>
      <c r="M239" s="190">
        <v>0</v>
      </c>
      <c r="N239" s="201">
        <f t="shared" si="58"/>
        <v>78.096490540000005</v>
      </c>
      <c r="O239" s="204">
        <f t="shared" si="61"/>
        <v>78.096490540000005</v>
      </c>
      <c r="P239" s="205">
        <f t="shared" si="62"/>
        <v>0.23579276312337277</v>
      </c>
      <c r="Q239" s="205">
        <f t="shared" si="63"/>
        <v>0.76420723687662728</v>
      </c>
      <c r="R239" s="56">
        <f t="shared" si="59"/>
        <v>0</v>
      </c>
      <c r="S239" s="56"/>
    </row>
    <row r="240" spans="2:19" ht="13.5" customHeight="1">
      <c r="B240" s="206" t="s">
        <v>184</v>
      </c>
      <c r="C240" s="207">
        <v>895</v>
      </c>
      <c r="D240" s="208">
        <v>1391</v>
      </c>
      <c r="E240" s="209">
        <v>-636</v>
      </c>
      <c r="F240" s="208">
        <v>-422</v>
      </c>
      <c r="G240" s="207">
        <f>SUM(C240:F240)</f>
        <v>1228</v>
      </c>
      <c r="H240" s="208">
        <v>286.05490784685446</v>
      </c>
      <c r="I240" s="211">
        <f t="shared" si="57"/>
        <v>1514.0549078468543</v>
      </c>
      <c r="J240" s="207">
        <v>540.28152144850003</v>
      </c>
      <c r="K240" s="219">
        <v>0</v>
      </c>
      <c r="L240" s="209">
        <v>0</v>
      </c>
      <c r="M240" s="208">
        <v>0</v>
      </c>
      <c r="N240" s="211">
        <f t="shared" si="58"/>
        <v>540.28152144850003</v>
      </c>
      <c r="O240" s="204">
        <f t="shared" si="61"/>
        <v>540.28152144850003</v>
      </c>
      <c r="P240" s="205">
        <f t="shared" si="62"/>
        <v>0.35684407391594358</v>
      </c>
      <c r="Q240" s="205">
        <f t="shared" si="63"/>
        <v>0.64315592608405647</v>
      </c>
      <c r="R240" s="56">
        <f t="shared" si="59"/>
        <v>0</v>
      </c>
      <c r="S240" s="56"/>
    </row>
    <row r="241" spans="2:17" ht="13.5" customHeight="1" thickBot="1">
      <c r="B241" s="121" t="s">
        <v>27</v>
      </c>
      <c r="C241" s="124">
        <f t="shared" ref="C241:O241" si="64">SUM(C230:C240)</f>
        <v>65078</v>
      </c>
      <c r="D241" s="133">
        <f t="shared" si="64"/>
        <v>41359</v>
      </c>
      <c r="E241" s="141">
        <f t="shared" si="64"/>
        <v>-41498</v>
      </c>
      <c r="F241" s="125">
        <f t="shared" si="64"/>
        <v>-14942</v>
      </c>
      <c r="G241" s="132">
        <f t="shared" si="64"/>
        <v>49997</v>
      </c>
      <c r="H241" s="133">
        <f t="shared" si="64"/>
        <v>20574.054726000002</v>
      </c>
      <c r="I241" s="134">
        <f t="shared" si="64"/>
        <v>70571.054725999988</v>
      </c>
      <c r="J241" s="132">
        <f t="shared" si="64"/>
        <v>44426.877751307999</v>
      </c>
      <c r="K241" s="135">
        <f t="shared" si="64"/>
        <v>10091.086695087211</v>
      </c>
      <c r="L241" s="135">
        <f t="shared" si="64"/>
        <v>4956.7161358784006</v>
      </c>
      <c r="M241" s="133">
        <f t="shared" si="64"/>
        <v>1263.6356080677999</v>
      </c>
      <c r="N241" s="134">
        <f t="shared" si="64"/>
        <v>60738.316190341415</v>
      </c>
      <c r="O241" s="134">
        <f t="shared" si="64"/>
        <v>60738.316190341415</v>
      </c>
      <c r="P241" s="214">
        <f>O241/I241</f>
        <v>0.86066895877020289</v>
      </c>
      <c r="Q241" s="215">
        <f>(I241-O241)/I241</f>
        <v>0.13933104122979711</v>
      </c>
    </row>
    <row r="242" spans="2:17" ht="13.5" customHeight="1" thickTop="1"/>
    <row r="245" spans="2:17" ht="13.5" customHeight="1">
      <c r="B245" s="10" t="s">
        <v>189</v>
      </c>
      <c r="C245" s="56">
        <f>J241</f>
        <v>44426.877751307999</v>
      </c>
      <c r="D245" s="54" t="e">
        <f>(C245/$L$131)*100</f>
        <v>#REF!</v>
      </c>
    </row>
    <row r="246" spans="2:17" ht="13.5" customHeight="1">
      <c r="B246" s="10" t="s">
        <v>190</v>
      </c>
      <c r="C246" s="56">
        <f>K241</f>
        <v>10091.086695087211</v>
      </c>
      <c r="D246" s="54" t="e">
        <f>(C246/$L$131)*100</f>
        <v>#REF!</v>
      </c>
    </row>
    <row r="247" spans="2:17" ht="13.5" customHeight="1">
      <c r="B247" s="10" t="s">
        <v>222</v>
      </c>
      <c r="C247" s="56">
        <f>L241</f>
        <v>4956.7161358784006</v>
      </c>
      <c r="D247" s="54" t="e">
        <f>(C247/$L$131)*100</f>
        <v>#REF!</v>
      </c>
    </row>
    <row r="248" spans="2:17" ht="13.5" customHeight="1">
      <c r="B248" s="10" t="s">
        <v>197</v>
      </c>
      <c r="C248" s="56">
        <f>M241</f>
        <v>1263.6356080677999</v>
      </c>
      <c r="D248" s="54" t="e">
        <f>(C248/$L$131)*100</f>
        <v>#REF!</v>
      </c>
    </row>
    <row r="249" spans="2:17" ht="13.5" customHeight="1">
      <c r="B249" s="10" t="s">
        <v>198</v>
      </c>
      <c r="C249" s="56">
        <f>I241-N241</f>
        <v>9832.7385356585728</v>
      </c>
      <c r="D249" s="54" t="e">
        <f>((C249/$L$131)*100)+0.02</f>
        <v>#REF!</v>
      </c>
    </row>
    <row r="250" spans="2:17" ht="13.5" customHeight="1">
      <c r="C250" s="57">
        <f>SUM(C245:C249)</f>
        <v>70571.054725999988</v>
      </c>
      <c r="D250" s="185" t="e">
        <f>SUM(D245:D249)</f>
        <v>#REF!</v>
      </c>
    </row>
    <row r="252" spans="2:17" ht="13.5" customHeight="1">
      <c r="D252" s="10">
        <f>7.8+1.8+0.9+0.2+1.7</f>
        <v>12.399999999999999</v>
      </c>
    </row>
  </sheetData>
  <mergeCells count="10">
    <mergeCell ref="C228:D228"/>
    <mergeCell ref="E228:F228"/>
    <mergeCell ref="C195:D195"/>
    <mergeCell ref="E195:F195"/>
    <mergeCell ref="H194:K194"/>
    <mergeCell ref="E119:H119"/>
    <mergeCell ref="I119:L119"/>
    <mergeCell ref="M119:P119"/>
    <mergeCell ref="M194:N194"/>
    <mergeCell ref="C194:G194"/>
  </mergeCells>
  <pageMargins left="0.7" right="0.7" top="0.75" bottom="0.75" header="0.3" footer="0.3"/>
  <pageSetup paperSize="9" orientation="portrait" r:id="rId1"/>
  <ignoredErrors>
    <ignoredError sqref="C3:E3 F3 C13:N13" twoDigitTextYear="1"/>
    <ignoredError sqref="D47 C123:L123 D90:F90 F75 C75:E75 F81" formulaRange="1"/>
    <ignoredError sqref="L149 L165 L152:L153 L156 L167:L168" evalError="1"/>
    <ignoredError sqref="L157:M157"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78"/>
  <sheetViews>
    <sheetView zoomScaleNormal="100" zoomScaleSheetLayoutView="100" workbookViewId="0"/>
  </sheetViews>
  <sheetFormatPr defaultRowHeight="15"/>
  <cols>
    <col min="1" max="1" width="44.85546875" style="247" customWidth="1"/>
    <col min="2" max="6" width="9" style="247" customWidth="1"/>
    <col min="7" max="7" width="40.28515625" style="247" customWidth="1"/>
    <col min="8" max="16384" width="9.140625" style="247"/>
  </cols>
  <sheetData>
    <row r="1" spans="1:7" ht="27.75" customHeight="1">
      <c r="A1" s="255" t="s">
        <v>352</v>
      </c>
      <c r="B1" s="284">
        <v>0</v>
      </c>
      <c r="C1" s="284">
        <v>4</v>
      </c>
      <c r="D1" s="284">
        <v>8</v>
      </c>
      <c r="E1" s="284">
        <v>12</v>
      </c>
      <c r="F1" s="284">
        <v>16</v>
      </c>
      <c r="G1" s="245"/>
    </row>
    <row r="2" spans="1:7">
      <c r="A2" s="257" t="s">
        <v>325</v>
      </c>
      <c r="B2" s="258" t="s">
        <v>288</v>
      </c>
      <c r="C2" s="258" t="s">
        <v>287</v>
      </c>
      <c r="D2" s="258" t="s">
        <v>286</v>
      </c>
      <c r="E2" s="258" t="s">
        <v>285</v>
      </c>
      <c r="F2" s="258" t="s">
        <v>284</v>
      </c>
      <c r="G2" s="245"/>
    </row>
    <row r="3" spans="1:7">
      <c r="A3" s="259"/>
      <c r="B3" s="260"/>
      <c r="C3" s="260"/>
      <c r="D3" s="260"/>
      <c r="E3" s="260"/>
      <c r="F3" s="260"/>
      <c r="G3" s="245"/>
    </row>
    <row r="4" spans="1:7">
      <c r="A4" s="261" t="s">
        <v>118</v>
      </c>
      <c r="B4" s="262"/>
      <c r="C4" s="262"/>
      <c r="D4" s="262"/>
      <c r="E4" s="262"/>
      <c r="F4" s="262"/>
      <c r="G4" s="245"/>
    </row>
    <row r="5" spans="1:7">
      <c r="A5" s="263" t="s">
        <v>128</v>
      </c>
      <c r="B5" s="285">
        <v>2.6318315496550553E-2</v>
      </c>
      <c r="C5" s="285">
        <v>3.9220148929222404E-2</v>
      </c>
      <c r="D5" s="285">
        <v>6.3474663052273173E-2</v>
      </c>
      <c r="E5" s="285">
        <v>0.1136874373097826</v>
      </c>
      <c r="F5" s="285">
        <v>0.19841986218011851</v>
      </c>
      <c r="G5" s="245"/>
    </row>
    <row r="6" spans="1:7">
      <c r="A6" s="263" t="s">
        <v>129</v>
      </c>
      <c r="B6" s="285">
        <v>4.27563029043864E-3</v>
      </c>
      <c r="C6" s="285">
        <v>7.0291119559973345E-3</v>
      </c>
      <c r="D6" s="285">
        <v>1.2471519006430985E-2</v>
      </c>
      <c r="E6" s="285">
        <v>2.273133318773957E-2</v>
      </c>
      <c r="F6" s="285">
        <v>3.4528990110876505E-2</v>
      </c>
      <c r="G6" s="245"/>
    </row>
    <row r="7" spans="1:7">
      <c r="A7" s="263" t="s">
        <v>345</v>
      </c>
      <c r="B7" s="285">
        <v>6.6283760350422999E-3</v>
      </c>
      <c r="C7" s="285">
        <v>1.0433895933744762E-2</v>
      </c>
      <c r="D7" s="285">
        <v>1.8410380897433597E-2</v>
      </c>
      <c r="E7" s="285">
        <v>3.0804532658260945E-2</v>
      </c>
      <c r="F7" s="285">
        <v>5.0979945823083343E-2</v>
      </c>
      <c r="G7" s="245"/>
    </row>
    <row r="8" spans="1:7">
      <c r="A8" s="263" t="s">
        <v>346</v>
      </c>
      <c r="B8" s="286">
        <v>2.1361631753031975</v>
      </c>
      <c r="C8" s="286">
        <v>3.33</v>
      </c>
      <c r="D8" s="286">
        <v>5.1741537580272619</v>
      </c>
      <c r="E8" s="286">
        <v>8.5151366891063045</v>
      </c>
      <c r="F8" s="286">
        <v>12.779</v>
      </c>
      <c r="G8" s="245"/>
    </row>
    <row r="9" spans="1:7">
      <c r="A9" s="263" t="s">
        <v>335</v>
      </c>
      <c r="B9" s="286">
        <v>4.878169790518192</v>
      </c>
      <c r="C9" s="286">
        <v>3.68</v>
      </c>
      <c r="D9" s="286">
        <v>4.8662613194144573</v>
      </c>
      <c r="E9" s="286">
        <v>8.2313747031116549</v>
      </c>
      <c r="F9" s="286">
        <v>12.640500000000001</v>
      </c>
      <c r="G9" s="245"/>
    </row>
    <row r="10" spans="1:7">
      <c r="A10" s="265"/>
      <c r="B10" s="287"/>
      <c r="C10" s="287"/>
      <c r="D10" s="287"/>
      <c r="E10" s="287"/>
      <c r="F10" s="287"/>
      <c r="G10" s="245"/>
    </row>
    <row r="11" spans="1:7">
      <c r="A11" s="261" t="s">
        <v>9</v>
      </c>
      <c r="B11" s="287"/>
      <c r="C11" s="287"/>
      <c r="D11" s="287"/>
      <c r="E11" s="287"/>
      <c r="F11" s="287"/>
      <c r="G11" s="245"/>
    </row>
    <row r="12" spans="1:7" s="244" customFormat="1">
      <c r="A12" s="263" t="s">
        <v>382</v>
      </c>
      <c r="B12" s="285">
        <v>2.7342918313072062E-2</v>
      </c>
      <c r="C12" s="285">
        <v>2.6950701456693715E-2</v>
      </c>
      <c r="D12" s="285">
        <v>2.9024429011473764E-2</v>
      </c>
      <c r="E12" s="285">
        <v>3.1121144487287478E-2</v>
      </c>
      <c r="F12" s="285">
        <v>3.0178292945481588E-2</v>
      </c>
      <c r="G12" s="245"/>
    </row>
    <row r="13" spans="1:7">
      <c r="A13" s="263" t="s">
        <v>347</v>
      </c>
      <c r="B13" s="285">
        <v>2.4963060565389366E-2</v>
      </c>
      <c r="C13" s="285">
        <v>2.4362263029308939E-2</v>
      </c>
      <c r="D13" s="285">
        <v>2.6332132653094253E-2</v>
      </c>
      <c r="E13" s="285">
        <v>2.8600413955469351E-2</v>
      </c>
      <c r="F13" s="285">
        <v>2.75848476954931E-2</v>
      </c>
      <c r="G13" s="245"/>
    </row>
    <row r="14" spans="1:7">
      <c r="A14" s="267"/>
      <c r="B14" s="285"/>
      <c r="C14" s="285"/>
      <c r="D14" s="285"/>
      <c r="E14" s="285"/>
      <c r="F14" s="285"/>
      <c r="G14" s="245"/>
    </row>
    <row r="15" spans="1:7">
      <c r="A15" s="261" t="s">
        <v>119</v>
      </c>
      <c r="B15" s="285"/>
      <c r="C15" s="285"/>
      <c r="D15" s="285"/>
      <c r="E15" s="285"/>
      <c r="F15" s="285"/>
      <c r="G15" s="245"/>
    </row>
    <row r="16" spans="1:7">
      <c r="A16" s="263" t="s">
        <v>130</v>
      </c>
      <c r="B16" s="285">
        <v>0.56296868107631226</v>
      </c>
      <c r="C16" s="285">
        <v>0.55872916725816979</v>
      </c>
      <c r="D16" s="285">
        <v>0.47175222254086607</v>
      </c>
      <c r="E16" s="285">
        <v>0.55326035874261803</v>
      </c>
      <c r="F16" s="285">
        <v>0.38183198646967559</v>
      </c>
      <c r="G16" s="245"/>
    </row>
    <row r="17" spans="1:7">
      <c r="A17" s="263" t="s">
        <v>131</v>
      </c>
      <c r="B17" s="285">
        <v>2.253119239503407E-2</v>
      </c>
      <c r="C17" s="285">
        <v>2.2455502302284339E-2</v>
      </c>
      <c r="D17" s="285">
        <v>1.9818071196568626E-2</v>
      </c>
      <c r="E17" s="285">
        <v>2.9364146277170919E-2</v>
      </c>
      <c r="F17" s="285">
        <v>2.6291744222411127E-2</v>
      </c>
      <c r="G17" s="245"/>
    </row>
    <row r="18" spans="1:7">
      <c r="A18" s="263" t="s">
        <v>397</v>
      </c>
      <c r="B18" s="288">
        <v>802</v>
      </c>
      <c r="C18" s="288">
        <v>933</v>
      </c>
      <c r="D18" s="288">
        <v>950</v>
      </c>
      <c r="E18" s="288">
        <v>1189</v>
      </c>
      <c r="F18" s="288">
        <v>1151</v>
      </c>
      <c r="G18" s="245"/>
    </row>
    <row r="19" spans="1:7">
      <c r="A19" s="265"/>
      <c r="B19" s="285"/>
      <c r="C19" s="285"/>
      <c r="D19" s="285"/>
      <c r="E19" s="285"/>
      <c r="F19" s="285"/>
      <c r="G19" s="245"/>
    </row>
    <row r="20" spans="1:7">
      <c r="A20" s="261" t="s">
        <v>121</v>
      </c>
      <c r="B20" s="285"/>
      <c r="C20" s="285"/>
      <c r="D20" s="285"/>
      <c r="E20" s="285"/>
      <c r="F20" s="285"/>
      <c r="G20" s="245"/>
    </row>
    <row r="21" spans="1:7">
      <c r="A21" s="263" t="s">
        <v>432</v>
      </c>
      <c r="B21" s="285">
        <v>2.5407657452178937E-2</v>
      </c>
      <c r="C21" s="285">
        <v>2.9496113609994889E-2</v>
      </c>
      <c r="D21" s="285" t="s">
        <v>112</v>
      </c>
      <c r="E21" s="285" t="s">
        <v>112</v>
      </c>
      <c r="F21" s="285" t="s">
        <v>112</v>
      </c>
      <c r="G21" s="245"/>
    </row>
    <row r="22" spans="1:7">
      <c r="A22" s="263" t="s">
        <v>417</v>
      </c>
      <c r="B22" s="285" t="s">
        <v>112</v>
      </c>
      <c r="C22" s="285" t="s">
        <v>112</v>
      </c>
      <c r="D22" s="285">
        <v>1.3582854368449509E-2</v>
      </c>
      <c r="E22" s="285">
        <v>1.9503941910862341E-2</v>
      </c>
      <c r="F22" s="285">
        <v>3.2389156585744761E-2</v>
      </c>
      <c r="G22" s="245"/>
    </row>
    <row r="23" spans="1:7">
      <c r="A23" s="263" t="s">
        <v>418</v>
      </c>
      <c r="B23" s="285" t="s">
        <v>112</v>
      </c>
      <c r="C23" s="285" t="s">
        <v>112</v>
      </c>
      <c r="D23" s="285">
        <v>0.74607216046699376</v>
      </c>
      <c r="E23" s="285">
        <v>0.78133989401968207</v>
      </c>
      <c r="F23" s="285">
        <v>0.66168654394607207</v>
      </c>
      <c r="G23" s="245"/>
    </row>
    <row r="24" spans="1:7">
      <c r="A24" s="263" t="s">
        <v>419</v>
      </c>
      <c r="B24" s="285" t="s">
        <v>112</v>
      </c>
      <c r="C24" s="285" t="s">
        <v>112</v>
      </c>
      <c r="D24" s="285">
        <v>2.110592808806741E-2</v>
      </c>
      <c r="E24" s="285">
        <v>3.5869934152467586E-2</v>
      </c>
      <c r="F24" s="285">
        <v>4.4128983171320163E-2</v>
      </c>
      <c r="G24" s="245"/>
    </row>
    <row r="25" spans="1:7">
      <c r="A25" s="263" t="s">
        <v>420</v>
      </c>
      <c r="B25" s="285" t="s">
        <v>112</v>
      </c>
      <c r="C25" s="285" t="s">
        <v>112</v>
      </c>
      <c r="D25" s="285">
        <v>4.9686681232723559E-2</v>
      </c>
      <c r="E25" s="285">
        <v>5.7792410562758807E-2</v>
      </c>
      <c r="F25" s="285">
        <v>6.9401321180796394E-2</v>
      </c>
      <c r="G25" s="245"/>
    </row>
    <row r="26" spans="1:7">
      <c r="A26" s="263" t="s">
        <v>35</v>
      </c>
      <c r="B26" s="285">
        <v>0.62247363280042534</v>
      </c>
      <c r="C26" s="285">
        <v>0.66163225730221253</v>
      </c>
      <c r="D26" s="285">
        <v>0.68370891083149987</v>
      </c>
      <c r="E26" s="285">
        <v>0.73151506967555435</v>
      </c>
      <c r="F26" s="285">
        <v>0.73319367356518528</v>
      </c>
      <c r="G26" s="245"/>
    </row>
    <row r="27" spans="1:7">
      <c r="A27" s="265"/>
      <c r="B27" s="285"/>
      <c r="C27" s="285"/>
      <c r="D27" s="285"/>
      <c r="E27" s="285"/>
      <c r="F27" s="285"/>
      <c r="G27" s="245"/>
    </row>
    <row r="28" spans="1:7">
      <c r="A28" s="261" t="s">
        <v>124</v>
      </c>
      <c r="B28" s="289"/>
      <c r="C28" s="289"/>
      <c r="D28" s="289"/>
      <c r="E28" s="289"/>
      <c r="F28" s="289"/>
      <c r="G28" s="245"/>
    </row>
    <row r="29" spans="1:7">
      <c r="A29" s="263" t="s">
        <v>125</v>
      </c>
      <c r="B29" s="285">
        <v>0.16160805470496351</v>
      </c>
      <c r="C29" s="285">
        <v>0.16404322544122293</v>
      </c>
      <c r="D29" s="285">
        <v>0.19365706214718431</v>
      </c>
      <c r="E29" s="285">
        <v>0.19933503338534447</v>
      </c>
      <c r="F29" s="285">
        <v>0.17315320466358139</v>
      </c>
      <c r="G29" s="245"/>
    </row>
    <row r="30" spans="1:7">
      <c r="A30" s="267"/>
      <c r="B30" s="289"/>
      <c r="C30" s="289"/>
      <c r="D30" s="289"/>
      <c r="E30" s="289"/>
      <c r="F30" s="289"/>
      <c r="G30" s="245"/>
    </row>
    <row r="31" spans="1:7">
      <c r="A31" s="261" t="s">
        <v>120</v>
      </c>
      <c r="B31" s="289"/>
      <c r="C31" s="289"/>
      <c r="D31" s="289"/>
      <c r="E31" s="289"/>
      <c r="F31" s="289"/>
      <c r="G31" s="245"/>
    </row>
    <row r="32" spans="1:7">
      <c r="A32" s="263" t="s">
        <v>322</v>
      </c>
      <c r="B32" s="285">
        <v>2.4637478705281088</v>
      </c>
      <c r="C32" s="285">
        <v>1.6907972713145627</v>
      </c>
      <c r="D32" s="285">
        <v>2.2862442306862789</v>
      </c>
      <c r="E32" s="285">
        <v>1.9406833680108724</v>
      </c>
      <c r="F32" s="285">
        <v>1.45</v>
      </c>
      <c r="G32" s="245"/>
    </row>
    <row r="33" spans="1:7">
      <c r="A33" s="263" t="s">
        <v>43</v>
      </c>
      <c r="B33" s="285">
        <v>1.5985727608636626</v>
      </c>
      <c r="C33" s="285">
        <v>1.692151828433448</v>
      </c>
      <c r="D33" s="285">
        <v>1.6838099215476354</v>
      </c>
      <c r="E33" s="285">
        <v>1.657465260878892</v>
      </c>
      <c r="F33" s="285">
        <v>1.3491013214830585</v>
      </c>
      <c r="G33" s="245"/>
    </row>
    <row r="34" spans="1:7">
      <c r="A34" s="263" t="s">
        <v>241</v>
      </c>
      <c r="B34" s="285">
        <v>1.1881362468372114</v>
      </c>
      <c r="C34" s="285">
        <v>1.3021002341113321</v>
      </c>
      <c r="D34" s="285">
        <v>1.2938064961870519</v>
      </c>
      <c r="E34" s="285">
        <v>1.292870234584792</v>
      </c>
      <c r="F34" s="285">
        <v>1.0855902133836244</v>
      </c>
      <c r="G34" s="245"/>
    </row>
    <row r="35" spans="1:7">
      <c r="A35" s="263" t="s">
        <v>122</v>
      </c>
      <c r="B35" s="285">
        <v>0.54880919472711254</v>
      </c>
      <c r="C35" s="285">
        <v>0.52355155454521873</v>
      </c>
      <c r="D35" s="285">
        <v>0.52254177592497553</v>
      </c>
      <c r="E35" s="285">
        <v>0.55944843950760559</v>
      </c>
      <c r="F35" s="285">
        <v>0.65239799960323985</v>
      </c>
      <c r="G35" s="245"/>
    </row>
    <row r="36" spans="1:7">
      <c r="A36" s="263" t="s">
        <v>123</v>
      </c>
      <c r="B36" s="285">
        <v>0.22525310550958</v>
      </c>
      <c r="C36" s="285">
        <v>0.20421179328049233</v>
      </c>
      <c r="D36" s="285">
        <v>0.20379340161831178</v>
      </c>
      <c r="E36" s="285">
        <v>0.20397143242011026</v>
      </c>
      <c r="F36" s="285">
        <v>0.17191250014586762</v>
      </c>
      <c r="G36" s="245"/>
    </row>
    <row r="37" spans="1:7">
      <c r="A37" s="269"/>
      <c r="B37" s="289"/>
      <c r="C37" s="289"/>
      <c r="D37" s="289"/>
      <c r="E37" s="289"/>
      <c r="F37" s="289"/>
      <c r="G37" s="245"/>
    </row>
    <row r="38" spans="1:7">
      <c r="A38" s="261" t="s">
        <v>348</v>
      </c>
      <c r="B38" s="290"/>
      <c r="C38" s="290"/>
      <c r="D38" s="290"/>
      <c r="E38" s="290"/>
      <c r="F38" s="290"/>
      <c r="G38" s="245"/>
    </row>
    <row r="39" spans="1:7">
      <c r="A39" s="263" t="s">
        <v>410</v>
      </c>
      <c r="B39" s="285">
        <v>0.21558393723867356</v>
      </c>
      <c r="C39" s="285">
        <v>0.21645407718357129</v>
      </c>
      <c r="D39" s="285">
        <v>0.26558871577567944</v>
      </c>
      <c r="E39" s="285">
        <v>0.255</v>
      </c>
      <c r="F39" s="285">
        <v>0.22</v>
      </c>
      <c r="G39" s="245"/>
    </row>
    <row r="40" spans="1:7">
      <c r="A40" s="263" t="s">
        <v>102</v>
      </c>
      <c r="B40" s="285">
        <v>0.215</v>
      </c>
      <c r="C40" s="285">
        <v>0.214</v>
      </c>
      <c r="D40" s="285">
        <v>0.26900000000000002</v>
      </c>
      <c r="E40" s="285">
        <v>0.255</v>
      </c>
      <c r="F40" s="285">
        <v>0.222</v>
      </c>
      <c r="G40" s="245"/>
    </row>
    <row r="41" spans="1:7">
      <c r="A41" s="263" t="s">
        <v>111</v>
      </c>
      <c r="B41" s="285">
        <v>1.9918555255397236E-2</v>
      </c>
      <c r="C41" s="285">
        <v>0</v>
      </c>
      <c r="D41" s="285">
        <v>2E-3</v>
      </c>
      <c r="E41" s="285">
        <v>6.0000000000000001E-3</v>
      </c>
      <c r="F41" s="285">
        <v>1.2999999999999999E-2</v>
      </c>
      <c r="G41" s="245"/>
    </row>
    <row r="42" spans="1:7">
      <c r="A42" s="263" t="s">
        <v>396</v>
      </c>
      <c r="B42" s="285">
        <v>0.23491855525539723</v>
      </c>
      <c r="C42" s="285">
        <v>0.214</v>
      </c>
      <c r="D42" s="285">
        <v>0.27100000000000002</v>
      </c>
      <c r="E42" s="285">
        <v>0.26100000000000001</v>
      </c>
      <c r="F42" s="285">
        <v>0.23500000000000001</v>
      </c>
      <c r="G42" s="245"/>
    </row>
    <row r="43" spans="1:7">
      <c r="A43" s="263" t="s">
        <v>376</v>
      </c>
      <c r="B43" s="285">
        <v>0.12764779514660543</v>
      </c>
      <c r="C43" s="285">
        <v>0.13577298128167131</v>
      </c>
      <c r="D43" s="285">
        <v>0.16832127882217837</v>
      </c>
      <c r="E43" s="285">
        <v>0.17415547759012609</v>
      </c>
      <c r="F43" s="285">
        <v>0.15003144060008194</v>
      </c>
      <c r="G43" s="245"/>
    </row>
    <row r="44" spans="1:7">
      <c r="A44" s="269"/>
      <c r="B44" s="269"/>
      <c r="C44" s="269"/>
      <c r="D44" s="269"/>
      <c r="E44" s="269"/>
      <c r="F44" s="269"/>
      <c r="G44" s="245"/>
    </row>
    <row r="45" spans="1:7">
      <c r="A45" s="271" t="s">
        <v>433</v>
      </c>
      <c r="B45" s="269"/>
      <c r="C45" s="269"/>
      <c r="D45" s="269"/>
      <c r="E45" s="269"/>
      <c r="F45" s="269"/>
      <c r="G45" s="245"/>
    </row>
    <row r="46" spans="1:7">
      <c r="A46" s="271" t="s">
        <v>421</v>
      </c>
      <c r="B46" s="269"/>
      <c r="C46" s="269"/>
      <c r="D46" s="269"/>
      <c r="E46" s="269"/>
      <c r="F46" s="269"/>
      <c r="G46" s="245"/>
    </row>
    <row r="47" spans="1:7">
      <c r="A47" s="245"/>
      <c r="B47" s="245"/>
      <c r="C47" s="245"/>
      <c r="D47" s="245"/>
      <c r="E47" s="245"/>
      <c r="F47" s="245"/>
      <c r="G47" s="245"/>
    </row>
    <row r="48" spans="1:7">
      <c r="A48" s="245"/>
      <c r="B48" s="245"/>
      <c r="C48" s="245"/>
      <c r="D48" s="245"/>
      <c r="E48" s="245"/>
      <c r="F48" s="245"/>
      <c r="G48" s="245"/>
    </row>
    <row r="49" spans="1:7">
      <c r="A49" s="245"/>
      <c r="B49" s="245"/>
      <c r="C49" s="245"/>
      <c r="D49" s="245"/>
      <c r="E49" s="245"/>
      <c r="F49" s="245"/>
      <c r="G49" s="245"/>
    </row>
    <row r="50" spans="1:7">
      <c r="A50" s="245"/>
      <c r="B50" s="245"/>
      <c r="C50" s="245"/>
      <c r="D50" s="245"/>
      <c r="E50" s="245"/>
      <c r="F50" s="245"/>
      <c r="G50" s="245"/>
    </row>
    <row r="51" spans="1:7">
      <c r="A51" s="245"/>
      <c r="B51" s="245"/>
      <c r="C51" s="245"/>
      <c r="D51" s="245"/>
      <c r="E51" s="245"/>
      <c r="F51" s="245"/>
      <c r="G51" s="245"/>
    </row>
    <row r="52" spans="1:7">
      <c r="A52" s="245"/>
      <c r="B52" s="245"/>
      <c r="C52" s="245"/>
      <c r="D52" s="245"/>
      <c r="E52" s="245"/>
      <c r="F52" s="245"/>
      <c r="G52" s="245"/>
    </row>
    <row r="53" spans="1:7">
      <c r="A53" s="245"/>
      <c r="B53" s="245"/>
      <c r="C53" s="245"/>
      <c r="D53" s="245"/>
      <c r="E53" s="245"/>
      <c r="F53" s="245"/>
    </row>
    <row r="54" spans="1:7">
      <c r="A54" s="245"/>
      <c r="B54" s="245"/>
      <c r="C54" s="245"/>
      <c r="D54" s="245"/>
      <c r="E54" s="245"/>
      <c r="F54" s="245"/>
    </row>
    <row r="55" spans="1:7">
      <c r="A55" s="245"/>
      <c r="B55" s="245"/>
      <c r="C55" s="245"/>
      <c r="D55" s="245"/>
      <c r="E55" s="245"/>
      <c r="F55" s="245"/>
    </row>
    <row r="56" spans="1:7">
      <c r="A56" s="245"/>
      <c r="B56" s="245"/>
      <c r="C56" s="245"/>
      <c r="D56" s="245"/>
      <c r="E56" s="245"/>
      <c r="F56" s="245"/>
    </row>
    <row r="57" spans="1:7">
      <c r="A57" s="245"/>
      <c r="B57" s="245"/>
      <c r="C57" s="245"/>
      <c r="D57" s="245"/>
      <c r="E57" s="245"/>
      <c r="F57" s="245"/>
    </row>
    <row r="58" spans="1:7">
      <c r="A58" s="245"/>
      <c r="B58" s="245"/>
      <c r="C58" s="245"/>
      <c r="D58" s="245"/>
      <c r="E58" s="245"/>
      <c r="F58" s="245"/>
    </row>
    <row r="59" spans="1:7">
      <c r="A59" s="245"/>
      <c r="B59" s="245"/>
      <c r="C59" s="245"/>
      <c r="D59" s="245"/>
      <c r="E59" s="245"/>
      <c r="F59" s="245"/>
    </row>
    <row r="60" spans="1:7">
      <c r="A60" s="245"/>
      <c r="B60" s="245"/>
      <c r="C60" s="245"/>
      <c r="D60" s="245"/>
      <c r="E60" s="245"/>
      <c r="F60" s="245"/>
    </row>
    <row r="61" spans="1:7">
      <c r="A61" s="245"/>
      <c r="B61" s="245"/>
      <c r="C61" s="245"/>
      <c r="D61" s="245"/>
      <c r="E61" s="245"/>
      <c r="F61" s="245"/>
    </row>
    <row r="62" spans="1:7">
      <c r="A62" s="245"/>
      <c r="B62" s="245"/>
      <c r="C62" s="245"/>
      <c r="D62" s="245"/>
      <c r="E62" s="245"/>
      <c r="F62" s="245"/>
    </row>
    <row r="63" spans="1:7">
      <c r="A63" s="245"/>
      <c r="B63" s="245"/>
      <c r="C63" s="245"/>
      <c r="D63" s="245"/>
      <c r="E63" s="245"/>
      <c r="F63" s="245"/>
    </row>
    <row r="64" spans="1:7">
      <c r="A64" s="245"/>
      <c r="B64" s="245"/>
      <c r="C64" s="245"/>
      <c r="D64" s="245"/>
      <c r="E64" s="245"/>
      <c r="F64" s="245"/>
    </row>
    <row r="65" spans="1:6">
      <c r="A65" s="245"/>
      <c r="B65" s="245"/>
      <c r="C65" s="245"/>
      <c r="D65" s="245"/>
      <c r="E65" s="245"/>
      <c r="F65" s="245"/>
    </row>
    <row r="66" spans="1:6">
      <c r="A66" s="245"/>
      <c r="B66" s="245"/>
      <c r="C66" s="245"/>
      <c r="D66" s="245"/>
      <c r="E66" s="245"/>
      <c r="F66" s="245"/>
    </row>
    <row r="67" spans="1:6">
      <c r="A67" s="245"/>
      <c r="B67" s="245"/>
      <c r="C67" s="245"/>
      <c r="D67" s="245"/>
      <c r="E67" s="245"/>
      <c r="F67" s="245"/>
    </row>
    <row r="68" spans="1:6">
      <c r="A68" s="245"/>
      <c r="B68" s="245"/>
      <c r="C68" s="245"/>
      <c r="D68" s="245"/>
      <c r="E68" s="245"/>
      <c r="F68" s="245"/>
    </row>
    <row r="69" spans="1:6">
      <c r="A69" s="245"/>
      <c r="B69" s="245"/>
      <c r="C69" s="245"/>
      <c r="D69" s="245"/>
      <c r="E69" s="245"/>
      <c r="F69" s="245"/>
    </row>
    <row r="70" spans="1:6">
      <c r="A70" s="245"/>
      <c r="B70" s="245"/>
      <c r="C70" s="245"/>
      <c r="D70" s="245"/>
      <c r="E70" s="245"/>
      <c r="F70" s="245"/>
    </row>
    <row r="71" spans="1:6">
      <c r="A71" s="245"/>
      <c r="B71" s="245"/>
      <c r="C71" s="245"/>
      <c r="D71" s="245"/>
      <c r="E71" s="245"/>
      <c r="F71" s="245"/>
    </row>
    <row r="72" spans="1:6">
      <c r="A72" s="245"/>
      <c r="B72" s="245"/>
      <c r="C72" s="245"/>
      <c r="D72" s="245"/>
      <c r="E72" s="245"/>
      <c r="F72" s="245"/>
    </row>
    <row r="73" spans="1:6">
      <c r="A73" s="245"/>
      <c r="B73" s="245"/>
      <c r="C73" s="245"/>
      <c r="D73" s="245"/>
      <c r="E73" s="245"/>
      <c r="F73" s="245"/>
    </row>
    <row r="74" spans="1:6">
      <c r="A74" s="245"/>
      <c r="B74" s="245"/>
      <c r="C74" s="245"/>
      <c r="D74" s="245"/>
      <c r="E74" s="245"/>
      <c r="F74" s="245"/>
    </row>
    <row r="75" spans="1:6">
      <c r="A75" s="245"/>
      <c r="B75" s="245"/>
      <c r="C75" s="245"/>
      <c r="D75" s="245"/>
      <c r="E75" s="245"/>
      <c r="F75" s="245"/>
    </row>
    <row r="76" spans="1:6">
      <c r="A76" s="245"/>
      <c r="B76" s="245"/>
      <c r="C76" s="245"/>
      <c r="D76" s="245"/>
      <c r="E76" s="245"/>
      <c r="F76" s="245"/>
    </row>
    <row r="77" spans="1:6">
      <c r="A77" s="245"/>
      <c r="B77" s="245"/>
      <c r="C77" s="245"/>
      <c r="D77" s="245"/>
      <c r="E77" s="245"/>
      <c r="F77" s="245"/>
    </row>
    <row r="78" spans="1:6">
      <c r="A78" s="245"/>
      <c r="B78" s="245"/>
      <c r="C78" s="245"/>
      <c r="D78" s="245"/>
      <c r="E78" s="245"/>
      <c r="F78" s="245"/>
    </row>
  </sheetData>
  <pageMargins left="0.70866141732283472" right="0.70866141732283472" top="0.74803149606299213" bottom="0.74803149606299213" header="0.31496062992125984" footer="0.31496062992125984"/>
  <pageSetup paperSize="9" scale="97" firstPageNumber="2" orientation="portrait" useFirstPageNumber="1" r:id="rId1"/>
  <headerFooter>
    <oddFooter xml:space="preserve">&amp;L&amp;"-,Italic"&amp;8______________________________________________________
Arion Bank Factbook 30.09.2019&amp;C&amp;8&amp;P&amp;R&amp;8______________________________________________________
</oddFooter>
  </headerFooter>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L48"/>
  <sheetViews>
    <sheetView zoomScaleNormal="100" workbookViewId="0"/>
  </sheetViews>
  <sheetFormatPr defaultRowHeight="14.25"/>
  <cols>
    <col min="1" max="1" width="51" style="269" bestFit="1" customWidth="1"/>
    <col min="2" max="16384" width="9.140625" style="269"/>
  </cols>
  <sheetData>
    <row r="1" spans="1:12" ht="27.75" customHeight="1">
      <c r="A1" s="255" t="s">
        <v>338</v>
      </c>
      <c r="B1" s="284">
        <v>0</v>
      </c>
      <c r="C1" s="284">
        <v>4</v>
      </c>
      <c r="D1" s="284">
        <v>8</v>
      </c>
      <c r="E1" s="284">
        <v>12</v>
      </c>
      <c r="F1" s="284">
        <v>16</v>
      </c>
    </row>
    <row r="2" spans="1:12">
      <c r="A2" s="257" t="s">
        <v>325</v>
      </c>
      <c r="B2" s="258" t="s">
        <v>288</v>
      </c>
      <c r="C2" s="258" t="s">
        <v>287</v>
      </c>
      <c r="D2" s="258" t="s">
        <v>286</v>
      </c>
      <c r="E2" s="258" t="s">
        <v>285</v>
      </c>
      <c r="F2" s="258" t="s">
        <v>284</v>
      </c>
    </row>
    <row r="3" spans="1:12">
      <c r="A3" s="259"/>
      <c r="B3" s="260"/>
      <c r="C3" s="260"/>
      <c r="D3" s="260"/>
      <c r="E3" s="260"/>
      <c r="F3" s="260"/>
    </row>
    <row r="4" spans="1:12">
      <c r="A4" s="263" t="s">
        <v>83</v>
      </c>
      <c r="B4" s="291">
        <v>45001</v>
      </c>
      <c r="C4" s="292">
        <v>42967</v>
      </c>
      <c r="D4" s="292">
        <v>42484</v>
      </c>
      <c r="E4" s="292">
        <v>46246</v>
      </c>
      <c r="F4" s="292">
        <v>42808</v>
      </c>
    </row>
    <row r="5" spans="1:12">
      <c r="A5" s="263" t="s">
        <v>84</v>
      </c>
      <c r="B5" s="293">
        <v>-22377</v>
      </c>
      <c r="C5" s="293">
        <v>-21617</v>
      </c>
      <c r="D5" s="293">
        <v>-20628</v>
      </c>
      <c r="E5" s="293">
        <v>-24188</v>
      </c>
      <c r="F5" s="293">
        <v>-22521</v>
      </c>
    </row>
    <row r="6" spans="1:12">
      <c r="A6" s="261" t="s">
        <v>0</v>
      </c>
      <c r="B6" s="313">
        <v>22624</v>
      </c>
      <c r="C6" s="313">
        <v>21350</v>
      </c>
      <c r="D6" s="313">
        <v>21856</v>
      </c>
      <c r="E6" s="313">
        <v>22058</v>
      </c>
      <c r="F6" s="313">
        <v>20287</v>
      </c>
    </row>
    <row r="7" spans="1:12">
      <c r="A7" s="263" t="s">
        <v>327</v>
      </c>
      <c r="B7" s="292">
        <v>8425</v>
      </c>
      <c r="C7" s="292">
        <v>8593</v>
      </c>
      <c r="D7" s="292">
        <v>8144</v>
      </c>
      <c r="E7" s="292">
        <v>17439</v>
      </c>
      <c r="F7" s="292">
        <v>15609</v>
      </c>
    </row>
    <row r="8" spans="1:12">
      <c r="A8" s="263" t="s">
        <v>328</v>
      </c>
      <c r="B8" s="293">
        <v>-1090</v>
      </c>
      <c r="C8" s="293">
        <v>-990</v>
      </c>
      <c r="D8" s="293">
        <v>-1057</v>
      </c>
      <c r="E8" s="293">
        <v>-7226</v>
      </c>
      <c r="F8" s="293">
        <v>-4883</v>
      </c>
    </row>
    <row r="9" spans="1:12">
      <c r="A9" s="261" t="s">
        <v>326</v>
      </c>
      <c r="B9" s="313">
        <v>7335</v>
      </c>
      <c r="C9" s="313">
        <v>7603</v>
      </c>
      <c r="D9" s="313">
        <v>7087</v>
      </c>
      <c r="E9" s="313">
        <v>10213</v>
      </c>
      <c r="F9" s="313">
        <v>10726</v>
      </c>
    </row>
    <row r="10" spans="1:12">
      <c r="A10" s="263" t="s">
        <v>408</v>
      </c>
      <c r="B10" s="292">
        <v>2163</v>
      </c>
      <c r="C10" s="292">
        <v>1885</v>
      </c>
      <c r="D10" s="292">
        <v>1769</v>
      </c>
      <c r="E10" s="292">
        <v>663.74453400000004</v>
      </c>
      <c r="F10" s="292">
        <v>544.60439399999996</v>
      </c>
      <c r="H10" s="270"/>
      <c r="I10" s="270"/>
    </row>
    <row r="11" spans="1:12">
      <c r="A11" s="263" t="s">
        <v>2</v>
      </c>
      <c r="B11" s="292">
        <v>2723</v>
      </c>
      <c r="C11" s="292">
        <v>3076</v>
      </c>
      <c r="D11" s="292">
        <v>2490</v>
      </c>
      <c r="E11" s="292">
        <v>4339</v>
      </c>
      <c r="F11" s="292">
        <v>10175</v>
      </c>
    </row>
    <row r="12" spans="1:12">
      <c r="A12" s="263" t="s">
        <v>401</v>
      </c>
      <c r="B12" s="292">
        <v>750</v>
      </c>
      <c r="C12" s="292">
        <v>16</v>
      </c>
      <c r="D12" s="292">
        <v>-917</v>
      </c>
      <c r="E12" s="292">
        <v>711</v>
      </c>
      <c r="F12" s="292">
        <v>6956</v>
      </c>
    </row>
    <row r="13" spans="1:12">
      <c r="A13" s="263" t="s">
        <v>10</v>
      </c>
      <c r="B13" s="293">
        <v>677</v>
      </c>
      <c r="C13" s="293">
        <v>1290</v>
      </c>
      <c r="D13" s="293">
        <v>2431</v>
      </c>
      <c r="E13" s="293">
        <v>2377</v>
      </c>
      <c r="F13" s="293">
        <v>2083</v>
      </c>
    </row>
    <row r="14" spans="1:12">
      <c r="A14" s="261" t="s">
        <v>431</v>
      </c>
      <c r="B14" s="313">
        <v>6313</v>
      </c>
      <c r="C14" s="313">
        <v>6267</v>
      </c>
      <c r="D14" s="313">
        <v>5773</v>
      </c>
      <c r="E14" s="313">
        <v>8090.7445340000004</v>
      </c>
      <c r="F14" s="313">
        <v>19758.604394000002</v>
      </c>
    </row>
    <row r="15" spans="1:12">
      <c r="A15" s="261" t="s">
        <v>4</v>
      </c>
      <c r="B15" s="316">
        <v>36272</v>
      </c>
      <c r="C15" s="316">
        <v>35220</v>
      </c>
      <c r="D15" s="316">
        <v>34716</v>
      </c>
      <c r="E15" s="316">
        <v>40361.744533999998</v>
      </c>
      <c r="F15" s="316">
        <v>50771.604394000002</v>
      </c>
    </row>
    <row r="16" spans="1:12" ht="18" customHeight="1">
      <c r="A16" s="263" t="s">
        <v>323</v>
      </c>
      <c r="B16" s="292">
        <v>-11565</v>
      </c>
      <c r="C16" s="292">
        <v>-10694</v>
      </c>
      <c r="D16" s="292">
        <v>-10141</v>
      </c>
      <c r="E16" s="292">
        <v>-12252</v>
      </c>
      <c r="F16" s="292">
        <v>-10321</v>
      </c>
      <c r="G16" s="273"/>
      <c r="H16" s="273"/>
      <c r="I16" s="273"/>
      <c r="J16" s="273"/>
      <c r="K16" s="273"/>
      <c r="L16" s="273"/>
    </row>
    <row r="17" spans="1:9">
      <c r="A17" s="263" t="s">
        <v>6</v>
      </c>
      <c r="B17" s="293">
        <v>-8855</v>
      </c>
      <c r="C17" s="293">
        <v>-8985</v>
      </c>
      <c r="D17" s="293">
        <v>-6309</v>
      </c>
      <c r="E17" s="293">
        <v>-10078</v>
      </c>
      <c r="F17" s="293">
        <v>-9065.604394</v>
      </c>
    </row>
    <row r="18" spans="1:9">
      <c r="A18" s="261" t="s">
        <v>291</v>
      </c>
      <c r="B18" s="313">
        <v>-20420</v>
      </c>
      <c r="C18" s="313">
        <v>-19679</v>
      </c>
      <c r="D18" s="313">
        <v>-16450</v>
      </c>
      <c r="E18" s="313">
        <v>-22330</v>
      </c>
      <c r="F18" s="313">
        <v>-19386.604394000002</v>
      </c>
    </row>
    <row r="19" spans="1:9">
      <c r="A19" s="263" t="s">
        <v>41</v>
      </c>
      <c r="B19" s="292">
        <v>-2627</v>
      </c>
      <c r="C19" s="292">
        <v>-2620</v>
      </c>
      <c r="D19" s="292">
        <v>-2388</v>
      </c>
      <c r="E19" s="292">
        <v>-2190</v>
      </c>
      <c r="F19" s="292">
        <v>-2168</v>
      </c>
    </row>
    <row r="20" spans="1:9">
      <c r="A20" s="263" t="s">
        <v>329</v>
      </c>
      <c r="B20" s="293">
        <v>-1585</v>
      </c>
      <c r="C20" s="293">
        <v>-2951</v>
      </c>
      <c r="D20" s="293">
        <v>-1192</v>
      </c>
      <c r="E20" s="293">
        <v>6827</v>
      </c>
      <c r="F20" s="293">
        <v>-115</v>
      </c>
    </row>
    <row r="21" spans="1:9">
      <c r="A21" s="261" t="s">
        <v>330</v>
      </c>
      <c r="B21" s="314">
        <v>11640</v>
      </c>
      <c r="C21" s="314">
        <v>9970</v>
      </c>
      <c r="D21" s="314">
        <v>14686</v>
      </c>
      <c r="E21" s="314">
        <v>22668.744533999998</v>
      </c>
      <c r="F21" s="314">
        <v>29102</v>
      </c>
    </row>
    <row r="22" spans="1:9" ht="18" customHeight="1">
      <c r="A22" s="263" t="s">
        <v>411</v>
      </c>
      <c r="B22" s="293">
        <v>-2791</v>
      </c>
      <c r="C22" s="293">
        <v>-3165</v>
      </c>
      <c r="D22" s="293">
        <v>-4009</v>
      </c>
      <c r="E22" s="293">
        <v>-5404</v>
      </c>
      <c r="F22" s="293">
        <v>-3569</v>
      </c>
    </row>
    <row r="23" spans="1:9" s="275" customFormat="1" ht="15">
      <c r="A23" s="261" t="s">
        <v>331</v>
      </c>
      <c r="B23" s="315">
        <v>8849</v>
      </c>
      <c r="C23" s="315">
        <v>6805</v>
      </c>
      <c r="D23" s="315">
        <v>10677</v>
      </c>
      <c r="E23" s="315">
        <v>17264.744533999998</v>
      </c>
      <c r="F23" s="315">
        <v>25533</v>
      </c>
      <c r="G23" s="274"/>
    </row>
    <row r="24" spans="1:9">
      <c r="A24" s="263" t="s">
        <v>332</v>
      </c>
      <c r="B24" s="293">
        <v>-4974</v>
      </c>
      <c r="C24" s="293">
        <v>-645</v>
      </c>
      <c r="D24" s="293">
        <v>-324</v>
      </c>
      <c r="E24" s="293">
        <v>0</v>
      </c>
      <c r="F24" s="293">
        <v>-140</v>
      </c>
    </row>
    <row r="25" spans="1:9">
      <c r="A25" s="261" t="s">
        <v>8</v>
      </c>
      <c r="B25" s="314">
        <v>3875</v>
      </c>
      <c r="C25" s="314">
        <v>6160</v>
      </c>
      <c r="D25" s="314">
        <v>10353</v>
      </c>
      <c r="E25" s="314">
        <v>17264.744533999998</v>
      </c>
      <c r="F25" s="314">
        <v>25393</v>
      </c>
    </row>
    <row r="26" spans="1:9" ht="1.5" customHeight="1">
      <c r="A26" s="261"/>
      <c r="B26" s="294"/>
      <c r="C26" s="294"/>
      <c r="D26" s="294"/>
      <c r="E26" s="294"/>
      <c r="F26" s="294"/>
    </row>
    <row r="27" spans="1:9">
      <c r="A27" s="277"/>
      <c r="B27" s="292"/>
      <c r="C27" s="292"/>
      <c r="D27" s="292"/>
      <c r="E27" s="292"/>
      <c r="F27" s="292"/>
      <c r="I27" s="273"/>
    </row>
    <row r="28" spans="1:9">
      <c r="A28" s="261" t="s">
        <v>333</v>
      </c>
      <c r="B28" s="292"/>
      <c r="C28" s="292"/>
      <c r="D28" s="292"/>
      <c r="E28" s="292"/>
      <c r="F28" s="292"/>
    </row>
    <row r="29" spans="1:9">
      <c r="A29" s="263" t="s">
        <v>96</v>
      </c>
      <c r="B29" s="287">
        <v>3875</v>
      </c>
      <c r="C29" s="287">
        <v>5549</v>
      </c>
      <c r="D29" s="287">
        <v>10349</v>
      </c>
      <c r="E29" s="287">
        <v>16774</v>
      </c>
      <c r="F29" s="287">
        <v>25556</v>
      </c>
    </row>
    <row r="30" spans="1:9">
      <c r="A30" s="263" t="s">
        <v>334</v>
      </c>
      <c r="B30" s="293">
        <v>0</v>
      </c>
      <c r="C30" s="293">
        <v>611</v>
      </c>
      <c r="D30" s="293">
        <v>3</v>
      </c>
      <c r="E30" s="293">
        <v>485</v>
      </c>
      <c r="F30" s="293">
        <v>-162</v>
      </c>
    </row>
    <row r="31" spans="1:9">
      <c r="A31" s="261" t="s">
        <v>404</v>
      </c>
      <c r="B31" s="314">
        <v>3875</v>
      </c>
      <c r="C31" s="314">
        <v>6160</v>
      </c>
      <c r="D31" s="314">
        <v>10352</v>
      </c>
      <c r="E31" s="314">
        <v>17259</v>
      </c>
      <c r="F31" s="314">
        <v>25394</v>
      </c>
      <c r="G31" s="273"/>
    </row>
    <row r="32" spans="1:9">
      <c r="A32" s="261"/>
      <c r="B32" s="292"/>
      <c r="C32" s="292"/>
      <c r="D32" s="292"/>
      <c r="E32" s="292"/>
      <c r="F32" s="292"/>
    </row>
    <row r="33" spans="1:6">
      <c r="A33" s="261" t="s">
        <v>346</v>
      </c>
      <c r="B33" s="292"/>
      <c r="C33" s="292"/>
      <c r="D33" s="292"/>
      <c r="E33" s="292"/>
      <c r="F33" s="292"/>
    </row>
    <row r="34" spans="1:6">
      <c r="A34" s="263" t="s">
        <v>336</v>
      </c>
      <c r="B34" s="292"/>
      <c r="C34" s="292"/>
      <c r="D34" s="292"/>
      <c r="E34" s="292"/>
      <c r="F34" s="292"/>
    </row>
    <row r="35" spans="1:6">
      <c r="A35" s="263" t="s">
        <v>337</v>
      </c>
      <c r="B35" s="295">
        <v>2.1361631753031975</v>
      </c>
      <c r="C35" s="295">
        <v>3.33</v>
      </c>
      <c r="D35" s="295">
        <v>5.1741537580272619</v>
      </c>
      <c r="E35" s="295">
        <v>8.5151366891063045</v>
      </c>
      <c r="F35" s="295">
        <v>12.779</v>
      </c>
    </row>
    <row r="39" spans="1:6">
      <c r="A39" s="261"/>
      <c r="B39" s="262"/>
      <c r="C39" s="262"/>
      <c r="D39" s="262"/>
      <c r="E39" s="262"/>
      <c r="F39" s="262"/>
    </row>
    <row r="40" spans="1:6">
      <c r="B40" s="262"/>
      <c r="C40" s="262"/>
      <c r="D40" s="262"/>
      <c r="E40" s="262"/>
      <c r="F40" s="262"/>
    </row>
    <row r="41" spans="1:6">
      <c r="B41" s="262"/>
      <c r="C41" s="262"/>
      <c r="D41" s="262"/>
      <c r="E41" s="262"/>
      <c r="F41" s="262"/>
    </row>
    <row r="42" spans="1:6">
      <c r="B42" s="262"/>
      <c r="C42" s="262"/>
      <c r="D42" s="262"/>
      <c r="E42" s="262"/>
      <c r="F42" s="262"/>
    </row>
    <row r="43" spans="1:6">
      <c r="B43" s="262"/>
      <c r="C43" s="262"/>
      <c r="D43" s="262"/>
      <c r="E43" s="262"/>
      <c r="F43" s="262"/>
    </row>
    <row r="44" spans="1:6">
      <c r="B44" s="262"/>
      <c r="C44" s="262"/>
      <c r="D44" s="262"/>
      <c r="E44" s="262"/>
      <c r="F44" s="262"/>
    </row>
    <row r="45" spans="1:6">
      <c r="B45" s="262"/>
      <c r="C45" s="262"/>
      <c r="D45" s="262"/>
      <c r="E45" s="262"/>
      <c r="F45" s="262"/>
    </row>
    <row r="46" spans="1:6">
      <c r="B46" s="262"/>
      <c r="C46" s="262"/>
      <c r="D46" s="262"/>
      <c r="E46" s="262"/>
      <c r="F46" s="262"/>
    </row>
    <row r="47" spans="1:6">
      <c r="B47" s="262"/>
      <c r="C47" s="262"/>
      <c r="D47" s="262"/>
      <c r="E47" s="262"/>
      <c r="F47" s="262"/>
    </row>
    <row r="48" spans="1:6">
      <c r="B48" s="262"/>
      <c r="C48" s="262"/>
      <c r="D48" s="262"/>
      <c r="E48" s="262"/>
      <c r="F48" s="262"/>
    </row>
  </sheetData>
  <pageMargins left="0.70866141732283472" right="0.70866141732283472" top="0.74803149606299213" bottom="0.74803149606299213" header="0.31496062992125984" footer="0.31496062992125984"/>
  <pageSetup paperSize="9" scale="90" firstPageNumber="3" orientation="portrait" useFirstPageNumber="1" r:id="rId1"/>
  <headerFooter>
    <oddFooter>&amp;L&amp;"-,Italic"&amp;8______________________________________________________
Arion Bank Factbook 30.09.2019&amp;C&amp;8&amp;P&amp;R&amp;8______________________________________________________
&amp;"-,Italic"All amounts are in ISK millions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AB56"/>
  <sheetViews>
    <sheetView zoomScaleNormal="100" workbookViewId="0"/>
  </sheetViews>
  <sheetFormatPr defaultRowHeight="14.25"/>
  <cols>
    <col min="1" max="1" width="44.7109375" style="269" customWidth="1"/>
    <col min="2" max="6" width="10.28515625" style="269" customWidth="1"/>
    <col min="7" max="10" width="9.140625" style="269"/>
    <col min="11" max="11" width="40.28515625" style="269" customWidth="1"/>
    <col min="12" max="16384" width="9.140625" style="269"/>
  </cols>
  <sheetData>
    <row r="1" spans="1:28" ht="27.75" customHeight="1">
      <c r="A1" s="255" t="s">
        <v>340</v>
      </c>
      <c r="B1" s="284">
        <v>0</v>
      </c>
      <c r="C1" s="284">
        <v>3</v>
      </c>
      <c r="D1" s="284">
        <v>7</v>
      </c>
      <c r="E1" s="284">
        <v>11</v>
      </c>
      <c r="F1" s="284">
        <v>15</v>
      </c>
    </row>
    <row r="2" spans="1:28">
      <c r="A2" s="257" t="s">
        <v>325</v>
      </c>
      <c r="B2" s="317">
        <v>43738</v>
      </c>
      <c r="C2" s="317">
        <v>43465</v>
      </c>
      <c r="D2" s="317">
        <v>43100</v>
      </c>
      <c r="E2" s="317">
        <v>42735</v>
      </c>
      <c r="F2" s="317">
        <v>42369</v>
      </c>
    </row>
    <row r="3" spans="1:28">
      <c r="A3" s="259"/>
      <c r="B3" s="260"/>
      <c r="C3" s="260"/>
      <c r="D3" s="260"/>
      <c r="E3" s="260"/>
      <c r="F3" s="260"/>
    </row>
    <row r="4" spans="1:28">
      <c r="A4" s="261" t="s">
        <v>101</v>
      </c>
      <c r="B4" s="262"/>
      <c r="C4" s="262"/>
      <c r="D4" s="262"/>
      <c r="E4" s="262"/>
      <c r="F4" s="262"/>
    </row>
    <row r="5" spans="1:28">
      <c r="A5" s="263" t="s">
        <v>341</v>
      </c>
      <c r="B5" s="287">
        <v>121554</v>
      </c>
      <c r="C5" s="287">
        <v>83139</v>
      </c>
      <c r="D5" s="287">
        <v>139819</v>
      </c>
      <c r="E5" s="287">
        <v>87634</v>
      </c>
      <c r="F5" s="287">
        <v>48102</v>
      </c>
      <c r="T5" s="269">
        <v>112996</v>
      </c>
      <c r="U5" s="273">
        <v>8558</v>
      </c>
      <c r="V5" s="269">
        <v>87634</v>
      </c>
      <c r="X5" s="269">
        <v>48102</v>
      </c>
      <c r="Z5" s="269">
        <v>21063</v>
      </c>
      <c r="AB5" s="269">
        <v>37999</v>
      </c>
    </row>
    <row r="6" spans="1:28">
      <c r="A6" s="263" t="s">
        <v>23</v>
      </c>
      <c r="B6" s="287">
        <v>31766</v>
      </c>
      <c r="C6" s="287">
        <v>56322</v>
      </c>
      <c r="D6" s="287">
        <v>86609</v>
      </c>
      <c r="E6" s="287">
        <v>80116</v>
      </c>
      <c r="F6" s="287">
        <v>87491</v>
      </c>
      <c r="T6" s="269">
        <v>113546</v>
      </c>
      <c r="U6" s="273">
        <v>-81780</v>
      </c>
      <c r="V6" s="269">
        <v>80116</v>
      </c>
      <c r="X6" s="269">
        <v>87491</v>
      </c>
      <c r="Z6" s="269">
        <v>108792</v>
      </c>
      <c r="AB6" s="269">
        <v>102307</v>
      </c>
    </row>
    <row r="7" spans="1:28">
      <c r="A7" s="263" t="s">
        <v>24</v>
      </c>
      <c r="B7" s="287">
        <v>812481</v>
      </c>
      <c r="C7" s="287">
        <v>833826</v>
      </c>
      <c r="D7" s="287">
        <v>765101</v>
      </c>
      <c r="E7" s="287">
        <v>712422</v>
      </c>
      <c r="F7" s="287">
        <v>680350</v>
      </c>
      <c r="T7" s="269">
        <v>803694</v>
      </c>
      <c r="U7" s="273">
        <v>8787</v>
      </c>
      <c r="V7" s="269">
        <v>712422</v>
      </c>
      <c r="X7" s="269">
        <v>680350</v>
      </c>
      <c r="Z7" s="269">
        <v>647508</v>
      </c>
      <c r="AB7" s="269">
        <v>635774</v>
      </c>
    </row>
    <row r="8" spans="1:28">
      <c r="A8" s="263" t="s">
        <v>290</v>
      </c>
      <c r="B8" s="287">
        <v>161781</v>
      </c>
      <c r="C8" s="287">
        <v>114557</v>
      </c>
      <c r="D8" s="287">
        <v>109450</v>
      </c>
      <c r="E8" s="287">
        <v>117456</v>
      </c>
      <c r="F8" s="287">
        <v>133191</v>
      </c>
      <c r="T8" s="269">
        <v>95265</v>
      </c>
      <c r="U8" s="273">
        <v>66516</v>
      </c>
      <c r="V8" s="269">
        <v>117456</v>
      </c>
      <c r="X8" s="269">
        <v>133191</v>
      </c>
      <c r="Z8" s="269">
        <v>101828</v>
      </c>
      <c r="AB8" s="269">
        <v>86541</v>
      </c>
    </row>
    <row r="9" spans="1:28">
      <c r="A9" s="263" t="s">
        <v>109</v>
      </c>
      <c r="B9" s="287">
        <v>7121</v>
      </c>
      <c r="C9" s="287">
        <v>7092</v>
      </c>
      <c r="D9" s="287">
        <v>6613</v>
      </c>
      <c r="E9" s="287">
        <v>5358</v>
      </c>
      <c r="F9" s="287">
        <v>7542</v>
      </c>
      <c r="T9" s="269">
        <v>7027</v>
      </c>
      <c r="U9" s="273">
        <v>94</v>
      </c>
      <c r="V9" s="269">
        <v>5358</v>
      </c>
      <c r="X9" s="269">
        <v>7542</v>
      </c>
      <c r="Z9" s="269">
        <v>6842</v>
      </c>
      <c r="AB9" s="269">
        <v>28523</v>
      </c>
    </row>
    <row r="10" spans="1:28">
      <c r="A10" s="263" t="s">
        <v>19</v>
      </c>
      <c r="B10" s="287">
        <v>848</v>
      </c>
      <c r="C10" s="287">
        <v>818</v>
      </c>
      <c r="D10" s="287">
        <v>760</v>
      </c>
      <c r="E10" s="287">
        <v>839</v>
      </c>
      <c r="F10" s="287">
        <v>27299</v>
      </c>
      <c r="T10" s="269">
        <v>743</v>
      </c>
      <c r="U10" s="273">
        <v>105</v>
      </c>
      <c r="V10" s="269">
        <v>839</v>
      </c>
      <c r="X10" s="269">
        <v>27299</v>
      </c>
      <c r="Z10" s="269">
        <v>21966</v>
      </c>
      <c r="AB10" s="269">
        <v>17929</v>
      </c>
    </row>
    <row r="11" spans="1:28">
      <c r="A11" s="263" t="s">
        <v>17</v>
      </c>
      <c r="B11" s="287">
        <v>8088</v>
      </c>
      <c r="C11" s="287">
        <v>6397</v>
      </c>
      <c r="D11" s="287">
        <v>13848</v>
      </c>
      <c r="E11" s="287">
        <v>11057</v>
      </c>
      <c r="F11" s="287">
        <v>9285</v>
      </c>
      <c r="T11" s="269">
        <v>13858</v>
      </c>
      <c r="U11" s="273">
        <v>-5770</v>
      </c>
      <c r="V11" s="269">
        <v>11057</v>
      </c>
      <c r="X11" s="269">
        <v>9285</v>
      </c>
      <c r="Z11" s="269">
        <v>9596</v>
      </c>
      <c r="AB11" s="269">
        <v>5383</v>
      </c>
    </row>
    <row r="12" spans="1:28">
      <c r="A12" s="263" t="s">
        <v>108</v>
      </c>
      <c r="B12" s="287">
        <v>1</v>
      </c>
      <c r="C12" s="287">
        <v>90</v>
      </c>
      <c r="D12" s="287">
        <v>450</v>
      </c>
      <c r="E12" s="287">
        <v>288</v>
      </c>
      <c r="F12" s="287">
        <v>205</v>
      </c>
      <c r="T12" s="269">
        <v>603</v>
      </c>
      <c r="U12" s="273">
        <v>-602</v>
      </c>
      <c r="V12" s="269">
        <v>288</v>
      </c>
      <c r="X12" s="269">
        <v>205</v>
      </c>
      <c r="Z12" s="269">
        <v>655</v>
      </c>
      <c r="AB12" s="269">
        <v>818</v>
      </c>
    </row>
    <row r="13" spans="1:28">
      <c r="A13" s="263" t="s">
        <v>435</v>
      </c>
      <c r="B13" s="287">
        <v>52164</v>
      </c>
      <c r="C13" s="287">
        <v>48584</v>
      </c>
      <c r="D13" s="287">
        <v>8138</v>
      </c>
      <c r="E13" s="287">
        <v>4418</v>
      </c>
      <c r="F13" s="287">
        <v>5082</v>
      </c>
      <c r="M13" s="277"/>
      <c r="T13" s="269">
        <v>8295</v>
      </c>
      <c r="U13" s="273">
        <v>43869</v>
      </c>
      <c r="V13" s="269">
        <v>4418</v>
      </c>
      <c r="X13" s="269">
        <v>5082</v>
      </c>
      <c r="Z13" s="269">
        <v>3958</v>
      </c>
      <c r="AB13" s="269">
        <v>10046</v>
      </c>
    </row>
    <row r="14" spans="1:28" s="275" customFormat="1" ht="15">
      <c r="A14" s="263" t="s">
        <v>18</v>
      </c>
      <c r="B14" s="293">
        <v>17351</v>
      </c>
      <c r="C14" s="293">
        <v>13502</v>
      </c>
      <c r="D14" s="293">
        <v>16966</v>
      </c>
      <c r="E14" s="293">
        <v>16436</v>
      </c>
      <c r="F14" s="293">
        <v>12496</v>
      </c>
      <c r="K14" s="269"/>
      <c r="M14" s="261"/>
      <c r="T14" s="275">
        <v>18817</v>
      </c>
      <c r="U14" s="273">
        <v>-1466</v>
      </c>
      <c r="V14" s="275">
        <v>16436</v>
      </c>
      <c r="X14" s="275">
        <v>12496</v>
      </c>
      <c r="Z14" s="275">
        <v>11528</v>
      </c>
      <c r="AB14" s="275">
        <v>13530</v>
      </c>
    </row>
    <row r="15" spans="1:28">
      <c r="A15" s="261" t="s">
        <v>15</v>
      </c>
      <c r="B15" s="313">
        <v>1213155</v>
      </c>
      <c r="C15" s="313">
        <v>1164327</v>
      </c>
      <c r="D15" s="313">
        <v>1147754</v>
      </c>
      <c r="E15" s="313">
        <v>1036024</v>
      </c>
      <c r="F15" s="313">
        <v>1011043</v>
      </c>
      <c r="M15" s="277"/>
      <c r="T15" s="269">
        <v>1174844</v>
      </c>
      <c r="U15" s="273">
        <v>38311</v>
      </c>
      <c r="V15" s="269">
        <v>1036024</v>
      </c>
      <c r="X15" s="269">
        <v>1011043</v>
      </c>
      <c r="Z15" s="269">
        <v>933736</v>
      </c>
      <c r="AB15" s="269">
        <v>938850</v>
      </c>
    </row>
    <row r="16" spans="1:28" ht="1.5" customHeight="1">
      <c r="A16" s="261"/>
      <c r="B16" s="293"/>
      <c r="C16" s="293"/>
      <c r="D16" s="293"/>
      <c r="E16" s="293"/>
      <c r="F16" s="293"/>
      <c r="M16" s="277"/>
    </row>
    <row r="17" spans="1:28">
      <c r="A17" s="278"/>
      <c r="B17" s="287"/>
      <c r="C17" s="287"/>
      <c r="D17" s="287"/>
      <c r="E17" s="287"/>
      <c r="F17" s="287"/>
      <c r="M17" s="277"/>
    </row>
    <row r="18" spans="1:28">
      <c r="A18" s="261" t="s">
        <v>383</v>
      </c>
      <c r="B18" s="287"/>
      <c r="C18" s="287"/>
      <c r="D18" s="287"/>
      <c r="E18" s="287"/>
      <c r="F18" s="287"/>
      <c r="M18" s="277"/>
    </row>
    <row r="19" spans="1:28">
      <c r="A19" s="263" t="s">
        <v>342</v>
      </c>
      <c r="B19" s="287">
        <v>8292</v>
      </c>
      <c r="C19" s="287">
        <v>9204</v>
      </c>
      <c r="D19" s="298">
        <v>7370</v>
      </c>
      <c r="E19" s="287">
        <v>7987</v>
      </c>
      <c r="F19" s="287">
        <v>11387</v>
      </c>
      <c r="M19" s="277"/>
      <c r="T19" s="269">
        <v>6336</v>
      </c>
      <c r="V19" s="269">
        <v>7987</v>
      </c>
      <c r="X19" s="269">
        <v>11387</v>
      </c>
      <c r="Z19" s="269">
        <v>22876</v>
      </c>
      <c r="AB19" s="269">
        <v>28000</v>
      </c>
    </row>
    <row r="20" spans="1:28">
      <c r="A20" s="263" t="s">
        <v>14</v>
      </c>
      <c r="B20" s="287">
        <v>508254</v>
      </c>
      <c r="C20" s="287">
        <v>466067</v>
      </c>
      <c r="D20" s="298">
        <v>462161</v>
      </c>
      <c r="E20" s="287">
        <v>412064</v>
      </c>
      <c r="F20" s="287">
        <v>469347</v>
      </c>
      <c r="M20" s="277"/>
      <c r="T20" s="269">
        <v>476182</v>
      </c>
      <c r="V20" s="269">
        <v>412064</v>
      </c>
      <c r="X20" s="269">
        <v>469347</v>
      </c>
      <c r="Z20" s="269">
        <v>454973</v>
      </c>
      <c r="AB20" s="269">
        <v>471866</v>
      </c>
    </row>
    <row r="21" spans="1:28">
      <c r="A21" s="263" t="s">
        <v>321</v>
      </c>
      <c r="B21" s="287">
        <v>2295</v>
      </c>
      <c r="C21" s="287">
        <v>2320</v>
      </c>
      <c r="D21" s="298">
        <v>3601</v>
      </c>
      <c r="E21" s="287">
        <v>3726</v>
      </c>
      <c r="F21" s="287">
        <v>7609</v>
      </c>
      <c r="M21" s="277"/>
      <c r="T21" s="269">
        <v>3895</v>
      </c>
      <c r="V21" s="269">
        <v>3726</v>
      </c>
      <c r="X21" s="269">
        <v>7609</v>
      </c>
      <c r="Z21" s="269">
        <v>9143</v>
      </c>
      <c r="AB21" s="269">
        <v>8960</v>
      </c>
    </row>
    <row r="22" spans="1:28">
      <c r="A22" s="263" t="s">
        <v>110</v>
      </c>
      <c r="B22" s="287">
        <v>3766</v>
      </c>
      <c r="C22" s="287">
        <v>5119</v>
      </c>
      <c r="D22" s="298">
        <v>6828</v>
      </c>
      <c r="E22" s="287">
        <v>7293</v>
      </c>
      <c r="F22" s="287">
        <v>4922</v>
      </c>
      <c r="M22" s="277"/>
      <c r="T22" s="269">
        <v>6503</v>
      </c>
      <c r="V22" s="269">
        <v>7293</v>
      </c>
      <c r="X22" s="269">
        <v>4922</v>
      </c>
      <c r="Z22" s="269">
        <v>5123</v>
      </c>
      <c r="AB22" s="269">
        <v>4924</v>
      </c>
    </row>
    <row r="23" spans="1:28" s="245" customFormat="1" ht="15">
      <c r="A23" s="263" t="s">
        <v>434</v>
      </c>
      <c r="B23" s="287">
        <v>29677</v>
      </c>
      <c r="C23" s="287">
        <v>26337</v>
      </c>
      <c r="D23" s="298">
        <v>0</v>
      </c>
      <c r="E23" s="287">
        <v>0</v>
      </c>
      <c r="F23" s="287">
        <v>0</v>
      </c>
    </row>
    <row r="24" spans="1:28">
      <c r="A24" s="263" t="s">
        <v>20</v>
      </c>
      <c r="B24" s="287">
        <v>40210</v>
      </c>
      <c r="C24" s="287">
        <v>30107</v>
      </c>
      <c r="D24" s="298">
        <v>57062</v>
      </c>
      <c r="E24" s="287">
        <v>54094</v>
      </c>
      <c r="F24" s="287">
        <v>49461</v>
      </c>
      <c r="M24" s="277"/>
      <c r="T24" s="269">
        <v>63524</v>
      </c>
      <c r="V24" s="269">
        <v>54094</v>
      </c>
      <c r="X24" s="269">
        <v>49461</v>
      </c>
      <c r="Z24" s="269">
        <v>47190</v>
      </c>
      <c r="AB24" s="269">
        <v>43667</v>
      </c>
    </row>
    <row r="25" spans="1:28">
      <c r="A25" s="263" t="s">
        <v>11</v>
      </c>
      <c r="B25" s="287">
        <v>409563</v>
      </c>
      <c r="C25" s="287">
        <v>417782</v>
      </c>
      <c r="D25" s="298">
        <v>384998</v>
      </c>
      <c r="E25" s="287">
        <v>339476</v>
      </c>
      <c r="F25" s="287">
        <v>256058</v>
      </c>
      <c r="T25" s="269">
        <v>410773</v>
      </c>
      <c r="V25" s="269">
        <v>339476</v>
      </c>
      <c r="X25" s="269">
        <v>256058</v>
      </c>
      <c r="Z25" s="269">
        <v>200580</v>
      </c>
      <c r="AB25" s="269">
        <v>204568</v>
      </c>
    </row>
    <row r="26" spans="1:28">
      <c r="A26" s="263" t="s">
        <v>371</v>
      </c>
      <c r="B26" s="293">
        <v>15042</v>
      </c>
      <c r="C26" s="293">
        <v>6532</v>
      </c>
      <c r="D26" s="299">
        <v>0</v>
      </c>
      <c r="E26" s="293">
        <v>0</v>
      </c>
      <c r="F26" s="293">
        <v>10365</v>
      </c>
      <c r="T26" s="269" t="s">
        <v>112</v>
      </c>
      <c r="V26" s="269">
        <v>0</v>
      </c>
      <c r="X26" s="269">
        <v>10365</v>
      </c>
      <c r="Z26" s="269">
        <v>31639</v>
      </c>
      <c r="AB26" s="269">
        <v>31918</v>
      </c>
    </row>
    <row r="27" spans="1:28">
      <c r="A27" s="261" t="s">
        <v>384</v>
      </c>
      <c r="B27" s="313">
        <v>1017099</v>
      </c>
      <c r="C27" s="313">
        <v>963468</v>
      </c>
      <c r="D27" s="319">
        <v>922020</v>
      </c>
      <c r="E27" s="313">
        <v>824640</v>
      </c>
      <c r="F27" s="313">
        <v>809149</v>
      </c>
      <c r="T27" s="269">
        <v>967213</v>
      </c>
      <c r="V27" s="269">
        <v>824640</v>
      </c>
      <c r="X27" s="269">
        <v>809149</v>
      </c>
      <c r="Z27" s="269">
        <v>771524</v>
      </c>
      <c r="AB27" s="269">
        <v>793903</v>
      </c>
    </row>
    <row r="28" spans="1:28">
      <c r="A28" s="277"/>
      <c r="B28" s="287"/>
      <c r="C28" s="287"/>
      <c r="D28" s="287"/>
      <c r="E28" s="287"/>
      <c r="F28" s="287"/>
    </row>
    <row r="29" spans="1:28">
      <c r="A29" s="261" t="s">
        <v>21</v>
      </c>
      <c r="B29" s="287"/>
      <c r="C29" s="287"/>
      <c r="D29" s="287"/>
      <c r="E29" s="287"/>
      <c r="F29" s="287"/>
      <c r="T29" s="269">
        <v>206890</v>
      </c>
      <c r="V29" s="269">
        <v>211212</v>
      </c>
      <c r="X29" s="269">
        <v>192786</v>
      </c>
      <c r="Z29" s="269">
        <v>160711</v>
      </c>
      <c r="AB29" s="269">
        <v>140089</v>
      </c>
    </row>
    <row r="30" spans="1:28">
      <c r="A30" s="263" t="s">
        <v>367</v>
      </c>
      <c r="B30" s="287">
        <v>59000</v>
      </c>
      <c r="C30" s="287">
        <v>59010</v>
      </c>
      <c r="D30" s="287">
        <v>75861</v>
      </c>
      <c r="E30" s="287">
        <v>75861</v>
      </c>
      <c r="F30" s="287">
        <v>75861</v>
      </c>
      <c r="T30" s="269">
        <v>741</v>
      </c>
      <c r="V30" s="269">
        <v>172</v>
      </c>
      <c r="X30" s="269">
        <v>9108</v>
      </c>
      <c r="Z30" s="269">
        <v>1501</v>
      </c>
      <c r="AB30" s="269">
        <v>4858</v>
      </c>
    </row>
    <row r="31" spans="1:28">
      <c r="A31" s="263" t="s">
        <v>368</v>
      </c>
      <c r="B31" s="287">
        <v>10919</v>
      </c>
      <c r="C31" s="287">
        <v>14822</v>
      </c>
      <c r="D31" s="287">
        <v>16774</v>
      </c>
      <c r="E31" s="287">
        <v>19761</v>
      </c>
      <c r="F31" s="287">
        <v>4547</v>
      </c>
      <c r="T31" s="269">
        <v>207631</v>
      </c>
      <c r="V31" s="269">
        <v>211384</v>
      </c>
      <c r="X31" s="269">
        <v>201894</v>
      </c>
      <c r="Z31" s="269">
        <v>162212</v>
      </c>
      <c r="AB31" s="269">
        <v>144947</v>
      </c>
    </row>
    <row r="32" spans="1:28">
      <c r="A32" s="263" t="s">
        <v>369</v>
      </c>
      <c r="B32" s="293">
        <v>126007</v>
      </c>
      <c r="C32" s="293">
        <v>126897</v>
      </c>
      <c r="D32" s="293">
        <v>132971</v>
      </c>
      <c r="E32" s="293">
        <v>115590</v>
      </c>
      <c r="F32" s="293">
        <v>112378</v>
      </c>
    </row>
    <row r="33" spans="1:28">
      <c r="A33" s="261" t="s">
        <v>385</v>
      </c>
      <c r="B33" s="314">
        <v>195926</v>
      </c>
      <c r="C33" s="314">
        <v>200729</v>
      </c>
      <c r="D33" s="314">
        <v>225606</v>
      </c>
      <c r="E33" s="314">
        <v>211212</v>
      </c>
      <c r="F33" s="314">
        <v>192786</v>
      </c>
      <c r="T33" s="269">
        <v>1174844</v>
      </c>
      <c r="V33" s="269">
        <v>1036024</v>
      </c>
      <c r="X33" s="269">
        <v>1011043</v>
      </c>
      <c r="Z33" s="269">
        <v>933736</v>
      </c>
      <c r="AB33" s="269">
        <v>938850</v>
      </c>
    </row>
    <row r="34" spans="1:28">
      <c r="A34" s="263" t="s">
        <v>334</v>
      </c>
      <c r="B34" s="293">
        <v>130</v>
      </c>
      <c r="C34" s="293">
        <v>130</v>
      </c>
      <c r="D34" s="293">
        <v>128</v>
      </c>
      <c r="E34" s="293">
        <v>172</v>
      </c>
      <c r="F34" s="293">
        <v>9108</v>
      </c>
    </row>
    <row r="35" spans="1:28">
      <c r="A35" s="261" t="s">
        <v>53</v>
      </c>
      <c r="B35" s="313">
        <v>196056</v>
      </c>
      <c r="C35" s="313">
        <v>200859</v>
      </c>
      <c r="D35" s="313">
        <v>225734</v>
      </c>
      <c r="E35" s="313">
        <v>211384</v>
      </c>
      <c r="F35" s="313">
        <v>201894</v>
      </c>
    </row>
    <row r="36" spans="1:28">
      <c r="A36" s="261" t="s">
        <v>16</v>
      </c>
      <c r="B36" s="313">
        <v>1213155</v>
      </c>
      <c r="C36" s="313">
        <v>1164327</v>
      </c>
      <c r="D36" s="313">
        <v>1147754</v>
      </c>
      <c r="E36" s="313">
        <v>1036024</v>
      </c>
      <c r="F36" s="313">
        <v>1011043</v>
      </c>
    </row>
    <row r="37" spans="1:28" ht="1.5" customHeight="1">
      <c r="A37" s="261"/>
      <c r="B37" s="272"/>
      <c r="C37" s="272"/>
      <c r="D37" s="272"/>
      <c r="E37" s="272"/>
      <c r="F37" s="272"/>
    </row>
    <row r="38" spans="1:28">
      <c r="A38" s="261"/>
      <c r="B38" s="266"/>
      <c r="C38" s="266"/>
      <c r="D38" s="266"/>
      <c r="E38" s="266"/>
      <c r="F38" s="266"/>
    </row>
    <row r="39" spans="1:28">
      <c r="A39" s="265"/>
      <c r="B39" s="266"/>
      <c r="C39" s="266"/>
      <c r="D39" s="266"/>
      <c r="E39" s="266"/>
      <c r="F39" s="266"/>
    </row>
    <row r="40" spans="1:28">
      <c r="A40" s="265"/>
      <c r="B40" s="266"/>
      <c r="C40" s="266"/>
      <c r="D40" s="266"/>
      <c r="E40" s="266"/>
      <c r="F40" s="266"/>
    </row>
    <row r="41" spans="1:28">
      <c r="A41" s="265"/>
      <c r="B41" s="266"/>
      <c r="C41" s="266"/>
      <c r="D41" s="266"/>
      <c r="E41" s="266"/>
      <c r="F41" s="266"/>
    </row>
    <row r="42" spans="1:28">
      <c r="A42" s="265"/>
      <c r="B42" s="279"/>
      <c r="C42" s="279"/>
      <c r="D42" s="279"/>
      <c r="E42" s="279"/>
      <c r="F42" s="279"/>
    </row>
    <row r="43" spans="1:28">
      <c r="A43" s="265"/>
      <c r="B43" s="262"/>
      <c r="C43" s="262"/>
      <c r="D43" s="262"/>
      <c r="E43" s="262"/>
      <c r="F43" s="262"/>
    </row>
    <row r="44" spans="1:28">
      <c r="A44" s="265"/>
      <c r="B44" s="262"/>
      <c r="C44" s="262"/>
      <c r="D44" s="262"/>
      <c r="E44" s="262"/>
      <c r="F44" s="262"/>
    </row>
    <row r="45" spans="1:28">
      <c r="A45" s="265"/>
      <c r="B45" s="262"/>
      <c r="C45" s="262"/>
      <c r="D45" s="262"/>
      <c r="E45" s="262"/>
      <c r="F45" s="262"/>
    </row>
    <row r="46" spans="1:28">
      <c r="A46" s="265"/>
      <c r="B46" s="262"/>
      <c r="C46" s="262"/>
      <c r="D46" s="262"/>
      <c r="E46" s="262"/>
      <c r="F46" s="262"/>
    </row>
    <row r="47" spans="1:28">
      <c r="A47" s="265"/>
      <c r="B47" s="262"/>
      <c r="C47" s="262"/>
      <c r="D47" s="262"/>
      <c r="E47" s="262"/>
      <c r="F47" s="262"/>
    </row>
    <row r="48" spans="1:28">
      <c r="B48" s="262"/>
      <c r="C48" s="262"/>
      <c r="D48" s="262"/>
      <c r="E48" s="262"/>
      <c r="F48" s="262"/>
    </row>
    <row r="49" spans="2:6">
      <c r="B49" s="262"/>
      <c r="C49" s="262"/>
      <c r="D49" s="262"/>
      <c r="E49" s="262"/>
      <c r="F49" s="262"/>
    </row>
    <row r="50" spans="2:6">
      <c r="B50" s="262"/>
      <c r="C50" s="262"/>
      <c r="D50" s="262"/>
      <c r="E50" s="262"/>
      <c r="F50" s="262"/>
    </row>
    <row r="51" spans="2:6">
      <c r="B51" s="262"/>
      <c r="C51" s="262"/>
      <c r="D51" s="262"/>
      <c r="E51" s="262"/>
      <c r="F51" s="262"/>
    </row>
    <row r="52" spans="2:6">
      <c r="B52" s="262"/>
      <c r="C52" s="262"/>
      <c r="D52" s="262"/>
      <c r="E52" s="262"/>
      <c r="F52" s="262"/>
    </row>
    <row r="53" spans="2:6">
      <c r="B53" s="262"/>
      <c r="C53" s="262"/>
      <c r="D53" s="262"/>
      <c r="E53" s="262"/>
      <c r="F53" s="262"/>
    </row>
    <row r="54" spans="2:6">
      <c r="B54" s="262"/>
      <c r="C54" s="262"/>
      <c r="D54" s="262"/>
      <c r="E54" s="262"/>
      <c r="F54" s="262"/>
    </row>
    <row r="55" spans="2:6">
      <c r="B55" s="262"/>
      <c r="C55" s="262"/>
      <c r="D55" s="262"/>
      <c r="E55" s="262"/>
      <c r="F55" s="262"/>
    </row>
    <row r="56" spans="2:6">
      <c r="B56" s="262"/>
      <c r="C56" s="262"/>
      <c r="D56" s="262"/>
      <c r="E56" s="262"/>
      <c r="F56" s="262"/>
    </row>
  </sheetData>
  <pageMargins left="0.70866141732283472" right="0.70866141732283472" top="0.74803149606299213" bottom="0.74803149606299213" header="0.31496062992125984" footer="0.31496062992125984"/>
  <pageSetup paperSize="9" scale="90" firstPageNumber="4" orientation="portrait" useFirstPageNumber="1" r:id="rId1"/>
  <headerFooter>
    <oddFooter>&amp;L&amp;"-,Italic"&amp;8______________________________________________________
Arion Bank Factbook 30.09.2019&amp;C&amp;8&amp;P&amp;R&amp;"-,Italic"&amp;8______________________________________________________
All amounts are in ISK millions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P38"/>
  <sheetViews>
    <sheetView zoomScaleNormal="100" workbookViewId="0"/>
  </sheetViews>
  <sheetFormatPr defaultRowHeight="14.25"/>
  <cols>
    <col min="1" max="1" width="47.5703125" style="269" bestFit="1" customWidth="1"/>
    <col min="2" max="6" width="9" style="269" customWidth="1"/>
    <col min="7" max="7" width="4" style="269" customWidth="1"/>
    <col min="8" max="8" width="11.28515625" style="269" customWidth="1"/>
    <col min="9" max="9" width="9.140625" style="269"/>
    <col min="10" max="10" width="11.28515625" style="269" bestFit="1" customWidth="1"/>
    <col min="11" max="16384" width="9.140625" style="269"/>
  </cols>
  <sheetData>
    <row r="1" spans="1:16" ht="27.75" customHeight="1">
      <c r="A1" s="255" t="s">
        <v>351</v>
      </c>
      <c r="B1" s="284"/>
      <c r="C1" s="284">
        <v>4</v>
      </c>
      <c r="D1" s="284">
        <v>8</v>
      </c>
      <c r="E1" s="284">
        <v>12</v>
      </c>
      <c r="F1" s="284">
        <v>16</v>
      </c>
      <c r="G1" s="292"/>
    </row>
    <row r="2" spans="1:16">
      <c r="A2" s="257" t="s">
        <v>325</v>
      </c>
      <c r="B2" s="258" t="s">
        <v>288</v>
      </c>
      <c r="C2" s="258" t="s">
        <v>287</v>
      </c>
      <c r="D2" s="258" t="s">
        <v>286</v>
      </c>
      <c r="E2" s="258" t="s">
        <v>285</v>
      </c>
      <c r="F2" s="258" t="s">
        <v>284</v>
      </c>
      <c r="G2" s="292"/>
    </row>
    <row r="3" spans="1:16">
      <c r="A3" s="259"/>
      <c r="B3" s="260"/>
      <c r="C3" s="260"/>
      <c r="D3" s="260"/>
      <c r="E3" s="260"/>
      <c r="F3" s="260"/>
      <c r="G3" s="292"/>
    </row>
    <row r="4" spans="1:16">
      <c r="A4" s="261" t="s">
        <v>83</v>
      </c>
      <c r="B4" s="262"/>
      <c r="C4" s="262"/>
      <c r="D4" s="262"/>
      <c r="E4" s="262"/>
      <c r="F4" s="262"/>
      <c r="G4" s="292"/>
    </row>
    <row r="5" spans="1:16">
      <c r="A5" s="263" t="s">
        <v>289</v>
      </c>
      <c r="B5" s="287">
        <v>3092</v>
      </c>
      <c r="C5" s="287">
        <v>3636</v>
      </c>
      <c r="D5" s="287">
        <v>4957</v>
      </c>
      <c r="E5" s="287">
        <v>3248.5324899999996</v>
      </c>
      <c r="F5" s="287">
        <v>466.63368241000001</v>
      </c>
      <c r="G5" s="292"/>
      <c r="H5" s="287"/>
      <c r="I5" s="287"/>
    </row>
    <row r="6" spans="1:16">
      <c r="A6" s="263" t="s">
        <v>350</v>
      </c>
      <c r="B6" s="287">
        <v>40892</v>
      </c>
      <c r="C6" s="287">
        <v>38639</v>
      </c>
      <c r="D6" s="287">
        <v>35742</v>
      </c>
      <c r="E6" s="287">
        <v>39097</v>
      </c>
      <c r="F6" s="287">
        <v>39102</v>
      </c>
      <c r="G6" s="292"/>
      <c r="H6" s="287"/>
      <c r="I6" s="287"/>
    </row>
    <row r="7" spans="1:16">
      <c r="A7" s="263" t="s">
        <v>12</v>
      </c>
      <c r="B7" s="287">
        <v>892</v>
      </c>
      <c r="C7" s="287">
        <v>480</v>
      </c>
      <c r="D7" s="287">
        <v>1624</v>
      </c>
      <c r="E7" s="287">
        <v>3401</v>
      </c>
      <c r="F7" s="287">
        <v>2593</v>
      </c>
      <c r="G7" s="292"/>
      <c r="H7" s="287"/>
      <c r="I7" s="287"/>
    </row>
    <row r="8" spans="1:16">
      <c r="A8" s="263" t="s">
        <v>13</v>
      </c>
      <c r="B8" s="293">
        <v>125</v>
      </c>
      <c r="C8" s="293">
        <v>212</v>
      </c>
      <c r="D8" s="293">
        <v>161</v>
      </c>
      <c r="E8" s="293">
        <v>499</v>
      </c>
      <c r="F8" s="293">
        <v>646</v>
      </c>
      <c r="G8" s="292"/>
      <c r="H8" s="287"/>
      <c r="I8" s="287"/>
    </row>
    <row r="9" spans="1:16">
      <c r="A9" s="261" t="s">
        <v>83</v>
      </c>
      <c r="B9" s="313">
        <v>45001</v>
      </c>
      <c r="C9" s="313">
        <v>42967</v>
      </c>
      <c r="D9" s="313">
        <v>42484</v>
      </c>
      <c r="E9" s="313">
        <v>46245.532489999998</v>
      </c>
      <c r="F9" s="313">
        <v>42807.63368241</v>
      </c>
      <c r="G9" s="292"/>
      <c r="H9" s="287"/>
      <c r="I9" s="287"/>
      <c r="J9" s="287"/>
      <c r="K9" s="287"/>
      <c r="L9" s="287"/>
      <c r="M9" s="273"/>
    </row>
    <row r="10" spans="1:16">
      <c r="A10" s="278"/>
      <c r="B10" s="287"/>
      <c r="C10" s="287"/>
      <c r="D10" s="287"/>
      <c r="E10" s="287"/>
      <c r="F10" s="287"/>
      <c r="G10" s="292"/>
      <c r="H10" s="287"/>
      <c r="I10" s="287"/>
    </row>
    <row r="11" spans="1:16">
      <c r="A11" s="261" t="s">
        <v>84</v>
      </c>
      <c r="B11" s="287"/>
      <c r="C11" s="287"/>
      <c r="D11" s="287"/>
      <c r="E11" s="287"/>
      <c r="F11" s="287"/>
      <c r="G11" s="292"/>
      <c r="H11" s="287"/>
      <c r="I11" s="287"/>
    </row>
    <row r="12" spans="1:16">
      <c r="A12" s="263" t="s">
        <v>14</v>
      </c>
      <c r="B12" s="287">
        <v>-9502</v>
      </c>
      <c r="C12" s="287">
        <v>-9725</v>
      </c>
      <c r="D12" s="287">
        <v>-9682</v>
      </c>
      <c r="E12" s="287">
        <v>-12521</v>
      </c>
      <c r="F12" s="287">
        <v>-11968</v>
      </c>
      <c r="G12" s="292"/>
      <c r="H12" s="287"/>
      <c r="I12" s="287"/>
    </row>
    <row r="13" spans="1:16">
      <c r="A13" s="263" t="s">
        <v>11</v>
      </c>
      <c r="B13" s="287">
        <v>-12517</v>
      </c>
      <c r="C13" s="287">
        <v>-11784</v>
      </c>
      <c r="D13" s="287">
        <v>-10913</v>
      </c>
      <c r="E13" s="287">
        <v>-11054</v>
      </c>
      <c r="F13" s="287">
        <v>-9855</v>
      </c>
      <c r="G13" s="292"/>
      <c r="H13" s="287"/>
      <c r="I13" s="287"/>
    </row>
    <row r="14" spans="1:16">
      <c r="A14" s="263" t="s">
        <v>371</v>
      </c>
      <c r="B14" s="287">
        <v>-267</v>
      </c>
      <c r="C14" s="287">
        <v>0</v>
      </c>
      <c r="D14" s="287">
        <v>0</v>
      </c>
      <c r="E14" s="287">
        <v>-529</v>
      </c>
      <c r="F14" s="287">
        <v>-603</v>
      </c>
      <c r="G14" s="292"/>
      <c r="H14" s="287"/>
      <c r="I14" s="287"/>
    </row>
    <row r="15" spans="1:16">
      <c r="A15" s="263" t="s">
        <v>13</v>
      </c>
      <c r="B15" s="293">
        <v>-91</v>
      </c>
      <c r="C15" s="293">
        <v>-108</v>
      </c>
      <c r="D15" s="293">
        <v>-33</v>
      </c>
      <c r="E15" s="293">
        <v>-84</v>
      </c>
      <c r="F15" s="293">
        <v>-95</v>
      </c>
      <c r="G15" s="292"/>
      <c r="H15" s="287"/>
      <c r="I15" s="287"/>
    </row>
    <row r="16" spans="1:16">
      <c r="A16" s="261" t="s">
        <v>84</v>
      </c>
      <c r="B16" s="313">
        <v>-22377</v>
      </c>
      <c r="C16" s="313">
        <v>-21617</v>
      </c>
      <c r="D16" s="313">
        <v>-20628</v>
      </c>
      <c r="E16" s="313">
        <v>-24188</v>
      </c>
      <c r="F16" s="313">
        <v>-22521</v>
      </c>
      <c r="G16" s="292"/>
      <c r="H16" s="287"/>
      <c r="I16" s="287"/>
      <c r="J16" s="287"/>
      <c r="K16" s="287"/>
      <c r="L16" s="287"/>
      <c r="M16" s="273"/>
      <c r="N16" s="273"/>
      <c r="O16" s="273"/>
      <c r="P16" s="273"/>
    </row>
    <row r="17" spans="1:12">
      <c r="A17" s="265"/>
      <c r="B17" s="293"/>
      <c r="C17" s="293"/>
      <c r="D17" s="293"/>
      <c r="E17" s="293"/>
      <c r="F17" s="293"/>
      <c r="G17" s="292"/>
      <c r="H17" s="287"/>
      <c r="I17" s="287"/>
    </row>
    <row r="18" spans="1:12">
      <c r="A18" s="261" t="s">
        <v>0</v>
      </c>
      <c r="B18" s="313">
        <v>22624</v>
      </c>
      <c r="C18" s="313">
        <v>21350</v>
      </c>
      <c r="D18" s="313">
        <v>21856</v>
      </c>
      <c r="E18" s="313">
        <v>22057.532489999998</v>
      </c>
      <c r="F18" s="313">
        <v>20286.63368241</v>
      </c>
      <c r="G18" s="292"/>
      <c r="H18" s="287"/>
      <c r="I18" s="287"/>
      <c r="J18" s="287"/>
      <c r="K18" s="287"/>
      <c r="L18" s="287"/>
    </row>
    <row r="19" spans="1:12" ht="1.5" customHeight="1">
      <c r="A19" s="261"/>
      <c r="B19" s="293"/>
      <c r="C19" s="293"/>
      <c r="D19" s="293"/>
      <c r="E19" s="293"/>
      <c r="F19" s="293"/>
      <c r="G19" s="292"/>
      <c r="H19" s="287"/>
      <c r="I19" s="287"/>
    </row>
    <row r="20" spans="1:12">
      <c r="A20" s="278"/>
      <c r="B20" s="287"/>
      <c r="C20" s="287"/>
      <c r="D20" s="287"/>
      <c r="E20" s="287"/>
      <c r="F20" s="287"/>
      <c r="G20" s="292"/>
      <c r="H20" s="287"/>
      <c r="I20" s="287"/>
    </row>
    <row r="21" spans="1:12">
      <c r="A21" s="261" t="s">
        <v>319</v>
      </c>
      <c r="B21" s="292"/>
      <c r="C21" s="292"/>
      <c r="D21" s="292"/>
      <c r="E21" s="292"/>
      <c r="F21" s="292"/>
      <c r="G21" s="292"/>
      <c r="H21" s="287"/>
      <c r="I21" s="287"/>
    </row>
    <row r="22" spans="1:12">
      <c r="A22" s="263" t="s">
        <v>341</v>
      </c>
      <c r="B22" s="287">
        <v>121554</v>
      </c>
      <c r="C22" s="287">
        <v>99524.666059659998</v>
      </c>
      <c r="D22" s="287">
        <v>132316.36304301</v>
      </c>
      <c r="E22" s="287">
        <v>85644.661398600001</v>
      </c>
      <c r="F22" s="287">
        <v>73289.452397289991</v>
      </c>
      <c r="G22" s="292"/>
      <c r="H22" s="287"/>
      <c r="I22" s="287"/>
    </row>
    <row r="23" spans="1:12">
      <c r="A23" s="263" t="s">
        <v>350</v>
      </c>
      <c r="B23" s="287">
        <v>844247</v>
      </c>
      <c r="C23" s="287">
        <v>943411.13329243998</v>
      </c>
      <c r="D23" s="287">
        <v>845188.83988438011</v>
      </c>
      <c r="E23" s="287">
        <v>784163.13922105997</v>
      </c>
      <c r="F23" s="287">
        <v>772133.77000345988</v>
      </c>
      <c r="G23" s="292"/>
      <c r="J23" s="325"/>
    </row>
    <row r="24" spans="1:12">
      <c r="A24" s="263" t="s">
        <v>12</v>
      </c>
      <c r="B24" s="293">
        <v>132707.53982907001</v>
      </c>
      <c r="C24" s="293">
        <v>79856.31201496</v>
      </c>
      <c r="D24" s="293">
        <v>75888.794932710007</v>
      </c>
      <c r="E24" s="293">
        <v>86198.17482796</v>
      </c>
      <c r="F24" s="293">
        <v>72934.280189159996</v>
      </c>
      <c r="G24" s="292"/>
      <c r="J24" s="325"/>
    </row>
    <row r="25" spans="1:12">
      <c r="A25" s="261" t="s">
        <v>319</v>
      </c>
      <c r="B25" s="313">
        <v>1098508.53982907</v>
      </c>
      <c r="C25" s="313">
        <v>1122792.1113670601</v>
      </c>
      <c r="D25" s="313">
        <v>1053393.9978601001</v>
      </c>
      <c r="E25" s="313">
        <v>956005.97544761992</v>
      </c>
      <c r="F25" s="313">
        <v>918357.50258990994</v>
      </c>
      <c r="G25" s="292"/>
      <c r="J25" s="326"/>
    </row>
    <row r="26" spans="1:12">
      <c r="A26" s="278"/>
      <c r="B26" s="287"/>
      <c r="C26" s="292"/>
      <c r="D26" s="292"/>
      <c r="E26" s="292"/>
      <c r="F26" s="292"/>
      <c r="G26" s="292"/>
    </row>
    <row r="27" spans="1:12">
      <c r="A27" s="261" t="s">
        <v>91</v>
      </c>
      <c r="B27" s="287"/>
      <c r="C27" s="292"/>
      <c r="D27" s="292"/>
      <c r="E27" s="292"/>
      <c r="F27" s="292"/>
      <c r="G27" s="292"/>
    </row>
    <row r="28" spans="1:12">
      <c r="A28" s="263" t="s">
        <v>342</v>
      </c>
      <c r="B28" s="287">
        <v>8292</v>
      </c>
      <c r="C28" s="287">
        <v>15369.70439615</v>
      </c>
      <c r="D28" s="287">
        <v>7097.0478180600003</v>
      </c>
      <c r="E28" s="287">
        <v>9375.1730447800001</v>
      </c>
      <c r="F28" s="287">
        <v>11469.82445527</v>
      </c>
      <c r="G28" s="287"/>
    </row>
    <row r="29" spans="1:12">
      <c r="A29" s="263" t="s">
        <v>14</v>
      </c>
      <c r="B29" s="287">
        <v>508254</v>
      </c>
      <c r="C29" s="287">
        <v>484569.22815167997</v>
      </c>
      <c r="D29" s="287">
        <v>445980.69834690995</v>
      </c>
      <c r="E29" s="287">
        <v>431928.54713538999</v>
      </c>
      <c r="F29" s="287">
        <v>503155.25958765001</v>
      </c>
      <c r="G29" s="287"/>
    </row>
    <row r="30" spans="1:12">
      <c r="A30" s="263" t="s">
        <v>321</v>
      </c>
      <c r="B30" s="287">
        <v>2295</v>
      </c>
      <c r="C30" s="287">
        <v>3381.4841656599997</v>
      </c>
      <c r="D30" s="287">
        <v>3550.5786475700002</v>
      </c>
      <c r="E30" s="287">
        <v>5096.8996424799998</v>
      </c>
      <c r="F30" s="287">
        <v>5511.3087793300001</v>
      </c>
      <c r="G30" s="287"/>
    </row>
    <row r="31" spans="1:12">
      <c r="A31" s="263" t="s">
        <v>11</v>
      </c>
      <c r="B31" s="287">
        <v>409563</v>
      </c>
      <c r="C31" s="287">
        <v>425600.83916850999</v>
      </c>
      <c r="D31" s="287">
        <v>400399.80363538</v>
      </c>
      <c r="E31" s="287">
        <v>326753.89733514003</v>
      </c>
      <c r="F31" s="287">
        <v>248172.29436812</v>
      </c>
      <c r="G31" s="287"/>
    </row>
    <row r="32" spans="1:12">
      <c r="A32" s="263" t="s">
        <v>371</v>
      </c>
      <c r="B32" s="293">
        <v>15042</v>
      </c>
      <c r="C32" s="293">
        <v>0</v>
      </c>
      <c r="D32" s="293">
        <v>0</v>
      </c>
      <c r="E32" s="293">
        <v>0</v>
      </c>
      <c r="F32" s="293">
        <v>10378.125930850001</v>
      </c>
      <c r="G32" s="287"/>
    </row>
    <row r="33" spans="1:7">
      <c r="A33" s="261" t="s">
        <v>91</v>
      </c>
      <c r="B33" s="313">
        <v>943446</v>
      </c>
      <c r="C33" s="313">
        <v>928921.25588199997</v>
      </c>
      <c r="D33" s="313">
        <v>857028.12844791985</v>
      </c>
      <c r="E33" s="313">
        <v>773154.51715779002</v>
      </c>
      <c r="F33" s="313">
        <v>778686.8131212201</v>
      </c>
      <c r="G33" s="314"/>
    </row>
    <row r="34" spans="1:7">
      <c r="B34" s="293"/>
      <c r="C34" s="293"/>
      <c r="D34" s="293"/>
      <c r="E34" s="293"/>
      <c r="F34" s="293"/>
      <c r="G34" s="287"/>
    </row>
    <row r="35" spans="1:7">
      <c r="A35" s="261" t="s">
        <v>54</v>
      </c>
      <c r="B35" s="313">
        <v>155062.53982906998</v>
      </c>
      <c r="C35" s="313">
        <v>193870.85548506014</v>
      </c>
      <c r="D35" s="313">
        <v>196365.86941218027</v>
      </c>
      <c r="E35" s="313">
        <v>182851.4582898299</v>
      </c>
      <c r="F35" s="313">
        <v>139670.68946868984</v>
      </c>
      <c r="G35" s="314"/>
    </row>
    <row r="36" spans="1:7" ht="1.5" customHeight="1">
      <c r="A36" s="261"/>
      <c r="B36" s="293"/>
      <c r="C36" s="293"/>
      <c r="D36" s="293"/>
      <c r="E36" s="293"/>
      <c r="F36" s="293"/>
      <c r="G36" s="287"/>
    </row>
    <row r="37" spans="1:7">
      <c r="A37" s="278"/>
      <c r="B37" s="265"/>
      <c r="C37" s="265"/>
      <c r="D37" s="265"/>
      <c r="E37" s="265"/>
      <c r="F37" s="265"/>
      <c r="G37" s="265"/>
    </row>
    <row r="38" spans="1:7">
      <c r="A38" s="261" t="s">
        <v>382</v>
      </c>
      <c r="B38" s="318">
        <v>2.7342918313072062E-2</v>
      </c>
      <c r="C38" s="318">
        <v>2.6950701456693715E-2</v>
      </c>
      <c r="D38" s="318">
        <v>2.9024429011473764E-2</v>
      </c>
      <c r="E38" s="318">
        <v>3.1121144487287478E-2</v>
      </c>
      <c r="F38" s="318">
        <v>3.0178292945481588E-2</v>
      </c>
      <c r="G38" s="318"/>
    </row>
  </sheetData>
  <pageMargins left="0.70866141732283472" right="0.70866141732283472" top="0.74803149606299213" bottom="0.74803149606299213" header="0.31496062992125984" footer="0.31496062992125984"/>
  <pageSetup paperSize="9" scale="94" firstPageNumber="5" orientation="portrait" useFirstPageNumber="1" r:id="rId1"/>
  <headerFooter>
    <oddFooter>&amp;L&amp;8______________________________________________________
&amp;"-,Italic"Arion Bank Factbook 30.09.2019&amp;C&amp;8&amp;P&amp;R&amp;8__________________________&amp;"-,Italic"____________________________
All amounts are in ISK millions</oddFooter>
  </headerFooter>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H64"/>
  <sheetViews>
    <sheetView zoomScaleNormal="100" workbookViewId="0"/>
  </sheetViews>
  <sheetFormatPr defaultRowHeight="14.25"/>
  <cols>
    <col min="1" max="1" width="48.85546875" style="269" customWidth="1"/>
    <col min="2" max="4" width="10.140625" style="269" bestFit="1" customWidth="1"/>
    <col min="5" max="5" width="10.140625" style="269" customWidth="1"/>
    <col min="6" max="6" width="10.140625" style="269" bestFit="1" customWidth="1"/>
    <col min="7" max="10" width="9.140625" style="269"/>
    <col min="11" max="11" width="40.28515625" style="269" customWidth="1"/>
    <col min="12" max="16384" width="9.140625" style="269"/>
  </cols>
  <sheetData>
    <row r="1" spans="1:8" ht="27.75" customHeight="1">
      <c r="A1" s="327" t="s">
        <v>353</v>
      </c>
      <c r="B1" s="327"/>
      <c r="C1" s="284">
        <v>4</v>
      </c>
      <c r="D1" s="284">
        <v>8</v>
      </c>
      <c r="E1" s="284">
        <v>12</v>
      </c>
      <c r="F1" s="284">
        <v>16</v>
      </c>
      <c r="G1" s="259">
        <v>0</v>
      </c>
    </row>
    <row r="2" spans="1:8">
      <c r="A2" s="257" t="s">
        <v>325</v>
      </c>
      <c r="B2" s="317">
        <v>43738</v>
      </c>
      <c r="C2" s="317">
        <v>43465</v>
      </c>
      <c r="D2" s="317">
        <v>43100</v>
      </c>
      <c r="E2" s="317">
        <v>42735</v>
      </c>
      <c r="F2" s="317">
        <v>42369</v>
      </c>
    </row>
    <row r="3" spans="1:8">
      <c r="A3" s="259"/>
      <c r="B3" s="260"/>
      <c r="C3" s="260"/>
      <c r="D3" s="260"/>
      <c r="E3" s="260"/>
      <c r="F3" s="260"/>
    </row>
    <row r="4" spans="1:8">
      <c r="A4" s="261" t="s">
        <v>24</v>
      </c>
      <c r="B4" s="262"/>
      <c r="C4" s="262"/>
      <c r="D4" s="262"/>
      <c r="E4" s="262"/>
      <c r="F4" s="262"/>
    </row>
    <row r="5" spans="1:8">
      <c r="A5" s="263" t="s">
        <v>29</v>
      </c>
      <c r="B5" s="287">
        <v>408925</v>
      </c>
      <c r="C5" s="287">
        <v>400483</v>
      </c>
      <c r="D5" s="287">
        <v>365287</v>
      </c>
      <c r="E5" s="287">
        <v>337416</v>
      </c>
      <c r="F5" s="287">
        <v>324619</v>
      </c>
    </row>
    <row r="6" spans="1:8">
      <c r="A6" s="263" t="s">
        <v>354</v>
      </c>
      <c r="B6" s="293">
        <v>403556</v>
      </c>
      <c r="C6" s="293">
        <v>433343</v>
      </c>
      <c r="D6" s="293">
        <v>399814</v>
      </c>
      <c r="E6" s="293">
        <v>375006</v>
      </c>
      <c r="F6" s="293">
        <v>355731</v>
      </c>
    </row>
    <row r="7" spans="1:8">
      <c r="A7" s="261" t="s">
        <v>89</v>
      </c>
      <c r="B7" s="293">
        <v>812481</v>
      </c>
      <c r="C7" s="293">
        <v>833826</v>
      </c>
      <c r="D7" s="293">
        <v>765101</v>
      </c>
      <c r="E7" s="293">
        <v>712422</v>
      </c>
      <c r="F7" s="293">
        <v>680350</v>
      </c>
    </row>
    <row r="8" spans="1:8">
      <c r="A8" s="278"/>
      <c r="B8" s="287"/>
      <c r="C8" s="287"/>
      <c r="D8" s="287"/>
      <c r="E8" s="287"/>
      <c r="F8" s="287"/>
    </row>
    <row r="9" spans="1:8">
      <c r="A9" s="261" t="s">
        <v>355</v>
      </c>
      <c r="B9" s="281"/>
      <c r="C9" s="281"/>
      <c r="D9" s="281"/>
      <c r="E9" s="281"/>
      <c r="F9" s="281"/>
    </row>
    <row r="10" spans="1:8">
      <c r="A10" s="263" t="s">
        <v>31</v>
      </c>
      <c r="B10" s="287">
        <v>16081</v>
      </c>
      <c r="C10" s="287">
        <v>14536</v>
      </c>
      <c r="D10" s="287">
        <v>14469</v>
      </c>
      <c r="E10" s="287">
        <v>14805</v>
      </c>
      <c r="F10" s="287">
        <v>16840</v>
      </c>
    </row>
    <row r="11" spans="1:8">
      <c r="A11" s="263" t="s">
        <v>256</v>
      </c>
      <c r="B11" s="287">
        <v>12650</v>
      </c>
      <c r="C11" s="287">
        <v>12958</v>
      </c>
      <c r="D11" s="287">
        <v>11133</v>
      </c>
      <c r="E11" s="287">
        <v>11363</v>
      </c>
      <c r="F11" s="287">
        <v>10842</v>
      </c>
    </row>
    <row r="12" spans="1:8">
      <c r="A12" s="263" t="s">
        <v>247</v>
      </c>
      <c r="B12" s="287">
        <v>349673</v>
      </c>
      <c r="C12" s="287">
        <v>343119</v>
      </c>
      <c r="D12" s="287">
        <v>311507</v>
      </c>
      <c r="E12" s="287">
        <v>285784</v>
      </c>
      <c r="F12" s="287">
        <v>271895</v>
      </c>
    </row>
    <row r="13" spans="1:8">
      <c r="A13" s="263" t="s">
        <v>33</v>
      </c>
      <c r="B13" s="287">
        <v>33604</v>
      </c>
      <c r="C13" s="287">
        <v>33560</v>
      </c>
      <c r="D13" s="287">
        <v>33629</v>
      </c>
      <c r="E13" s="287">
        <v>34777</v>
      </c>
      <c r="F13" s="287">
        <v>38058</v>
      </c>
    </row>
    <row r="14" spans="1:8">
      <c r="A14" s="263" t="s">
        <v>356</v>
      </c>
      <c r="B14" s="293">
        <v>-3083</v>
      </c>
      <c r="C14" s="293">
        <v>-3690</v>
      </c>
      <c r="D14" s="293">
        <v>-5451</v>
      </c>
      <c r="E14" s="293">
        <v>-9313</v>
      </c>
      <c r="F14" s="293">
        <v>-13016</v>
      </c>
    </row>
    <row r="15" spans="1:8">
      <c r="A15" s="261" t="s">
        <v>357</v>
      </c>
      <c r="B15" s="293">
        <v>408925</v>
      </c>
      <c r="C15" s="293">
        <v>400483</v>
      </c>
      <c r="D15" s="293">
        <v>365287</v>
      </c>
      <c r="E15" s="293">
        <v>337416</v>
      </c>
      <c r="F15" s="293">
        <v>324619</v>
      </c>
      <c r="G15" s="273"/>
      <c r="H15" s="273"/>
    </row>
    <row r="16" spans="1:8">
      <c r="A16" s="265"/>
      <c r="B16" s="287"/>
      <c r="C16" s="287"/>
      <c r="D16" s="287"/>
      <c r="E16" s="287"/>
      <c r="F16" s="287"/>
    </row>
    <row r="17" spans="1:7">
      <c r="A17" s="263" t="s">
        <v>422</v>
      </c>
      <c r="B17" s="287">
        <v>0</v>
      </c>
      <c r="C17" s="287">
        <v>0</v>
      </c>
      <c r="D17" s="287">
        <v>344829</v>
      </c>
      <c r="E17" s="287">
        <v>312259</v>
      </c>
      <c r="F17" s="287">
        <v>291277</v>
      </c>
    </row>
    <row r="18" spans="1:7">
      <c r="A18" s="263" t="s">
        <v>423</v>
      </c>
      <c r="B18" s="287">
        <v>0</v>
      </c>
      <c r="C18" s="287">
        <v>0</v>
      </c>
      <c r="D18" s="287">
        <v>18929</v>
      </c>
      <c r="E18" s="287">
        <v>21854</v>
      </c>
      <c r="F18" s="287">
        <v>26532</v>
      </c>
    </row>
    <row r="19" spans="1:7">
      <c r="A19" s="263" t="s">
        <v>424</v>
      </c>
      <c r="B19" s="287">
        <v>0</v>
      </c>
      <c r="C19" s="287">
        <v>0</v>
      </c>
      <c r="D19" s="287">
        <v>5539</v>
      </c>
      <c r="E19" s="287">
        <v>10372</v>
      </c>
      <c r="F19" s="287">
        <v>17403</v>
      </c>
    </row>
    <row r="20" spans="1:7">
      <c r="A20" s="263" t="s">
        <v>425</v>
      </c>
      <c r="B20" s="293">
        <v>0</v>
      </c>
      <c r="C20" s="293">
        <v>0</v>
      </c>
      <c r="D20" s="293">
        <v>-4010</v>
      </c>
      <c r="E20" s="293">
        <v>-7069</v>
      </c>
      <c r="F20" s="293">
        <v>-10593</v>
      </c>
    </row>
    <row r="21" spans="1:7">
      <c r="A21" s="261" t="s">
        <v>357</v>
      </c>
      <c r="B21" s="293">
        <v>0</v>
      </c>
      <c r="C21" s="293">
        <v>0</v>
      </c>
      <c r="D21" s="293">
        <v>365287</v>
      </c>
      <c r="E21" s="293">
        <v>337416</v>
      </c>
      <c r="F21" s="293">
        <v>324619</v>
      </c>
      <c r="G21" s="273"/>
    </row>
    <row r="22" spans="1:7">
      <c r="A22" s="278"/>
      <c r="B22" s="287"/>
      <c r="C22" s="287"/>
      <c r="D22" s="287"/>
      <c r="E22" s="287"/>
      <c r="F22" s="287"/>
      <c r="G22" s="273"/>
    </row>
    <row r="23" spans="1:7">
      <c r="A23" s="261" t="s">
        <v>386</v>
      </c>
      <c r="B23" s="292"/>
      <c r="C23" s="292"/>
      <c r="D23" s="292"/>
      <c r="E23" s="292"/>
      <c r="F23" s="292"/>
    </row>
    <row r="24" spans="1:7" s="247" customFormat="1" ht="15">
      <c r="A24" s="263" t="s">
        <v>432</v>
      </c>
      <c r="B24" s="285">
        <v>2.5407657452178937E-2</v>
      </c>
      <c r="C24" s="285">
        <v>2.5999999999999999E-2</v>
      </c>
      <c r="D24" s="285" t="s">
        <v>112</v>
      </c>
      <c r="E24" s="285" t="s">
        <v>112</v>
      </c>
      <c r="F24" s="285" t="s">
        <v>112</v>
      </c>
      <c r="G24" s="245"/>
    </row>
    <row r="25" spans="1:7">
      <c r="A25" s="263" t="s">
        <v>418</v>
      </c>
      <c r="B25" s="287">
        <v>0</v>
      </c>
      <c r="C25" s="287">
        <v>0</v>
      </c>
      <c r="D25" s="289">
        <v>0.98411265571402784</v>
      </c>
      <c r="E25" s="289">
        <v>0.8978981874276899</v>
      </c>
      <c r="F25" s="289">
        <v>0.7479170258001494</v>
      </c>
    </row>
    <row r="26" spans="1:7">
      <c r="A26" s="263" t="s">
        <v>420</v>
      </c>
      <c r="B26" s="287">
        <v>0</v>
      </c>
      <c r="C26" s="287">
        <v>0</v>
      </c>
      <c r="D26" s="289">
        <v>5.1256847469651798E-2</v>
      </c>
      <c r="E26" s="289">
        <v>6.3439627269692433E-2</v>
      </c>
      <c r="F26" s="289">
        <v>7.9149911101034573E-2</v>
      </c>
    </row>
    <row r="27" spans="1:7">
      <c r="A27" s="263" t="s">
        <v>419</v>
      </c>
      <c r="B27" s="287">
        <v>0</v>
      </c>
      <c r="C27" s="287">
        <v>0</v>
      </c>
      <c r="D27" s="289">
        <v>1.4998767929336009E-2</v>
      </c>
      <c r="E27" s="289">
        <v>3.0108713006371829E-2</v>
      </c>
      <c r="F27" s="289">
        <v>5.1916399174253905E-2</v>
      </c>
    </row>
    <row r="28" spans="1:7">
      <c r="A28" s="263"/>
      <c r="B28" s="287"/>
      <c r="C28" s="289"/>
      <c r="D28" s="289"/>
      <c r="E28" s="289"/>
      <c r="F28" s="289"/>
    </row>
    <row r="29" spans="1:7">
      <c r="A29" s="271" t="s">
        <v>433</v>
      </c>
      <c r="B29" s="289"/>
      <c r="C29" s="289"/>
      <c r="D29" s="289"/>
      <c r="E29" s="289"/>
      <c r="F29" s="289"/>
    </row>
    <row r="30" spans="1:7">
      <c r="A30" s="271" t="s">
        <v>421</v>
      </c>
      <c r="B30" s="289"/>
      <c r="C30" s="289"/>
      <c r="D30" s="289"/>
      <c r="E30" s="289"/>
      <c r="F30" s="289"/>
    </row>
    <row r="31" spans="1:7">
      <c r="A31" s="271"/>
      <c r="B31" s="265"/>
      <c r="C31" s="265"/>
      <c r="D31" s="265"/>
      <c r="E31" s="265"/>
      <c r="F31" s="265"/>
    </row>
    <row r="32" spans="1:7">
      <c r="A32" s="261" t="s">
        <v>364</v>
      </c>
      <c r="B32" s="281"/>
      <c r="C32" s="281"/>
      <c r="D32" s="281"/>
      <c r="E32" s="281"/>
      <c r="F32" s="281"/>
    </row>
    <row r="33" spans="1:8">
      <c r="A33" s="263" t="s">
        <v>31</v>
      </c>
      <c r="B33" s="287">
        <v>17714</v>
      </c>
      <c r="C33" s="287">
        <v>19200</v>
      </c>
      <c r="D33" s="287">
        <v>18778</v>
      </c>
      <c r="E33" s="287">
        <v>19314</v>
      </c>
      <c r="F33" s="287">
        <v>24248</v>
      </c>
    </row>
    <row r="34" spans="1:8">
      <c r="A34" s="263" t="s">
        <v>256</v>
      </c>
      <c r="B34" s="287">
        <v>1367</v>
      </c>
      <c r="C34" s="287">
        <v>1348</v>
      </c>
      <c r="D34" s="287">
        <v>1123</v>
      </c>
      <c r="E34" s="287">
        <v>1180</v>
      </c>
      <c r="F34" s="287">
        <v>1054</v>
      </c>
    </row>
    <row r="35" spans="1:8">
      <c r="A35" s="263" t="s">
        <v>247</v>
      </c>
      <c r="B35" s="287">
        <v>23765</v>
      </c>
      <c r="C35" s="287">
        <v>23417</v>
      </c>
      <c r="D35" s="287">
        <v>19632</v>
      </c>
      <c r="E35" s="287">
        <v>16298</v>
      </c>
      <c r="F35" s="287">
        <v>12889</v>
      </c>
    </row>
    <row r="36" spans="1:8">
      <c r="A36" s="263" t="s">
        <v>33</v>
      </c>
      <c r="B36" s="287">
        <v>367221</v>
      </c>
      <c r="C36" s="287">
        <v>395579</v>
      </c>
      <c r="D36" s="287">
        <v>368312</v>
      </c>
      <c r="E36" s="287">
        <v>351739</v>
      </c>
      <c r="F36" s="287">
        <v>334849</v>
      </c>
    </row>
    <row r="37" spans="1:8">
      <c r="A37" s="263" t="s">
        <v>356</v>
      </c>
      <c r="B37" s="293">
        <v>-6511</v>
      </c>
      <c r="C37" s="293">
        <v>-6201</v>
      </c>
      <c r="D37" s="293">
        <v>-8031</v>
      </c>
      <c r="E37" s="293">
        <v>-13525</v>
      </c>
      <c r="F37" s="293">
        <v>-17309</v>
      </c>
    </row>
    <row r="38" spans="1:8">
      <c r="A38" s="261" t="s">
        <v>365</v>
      </c>
      <c r="B38" s="293">
        <v>403556</v>
      </c>
      <c r="C38" s="293">
        <v>433343</v>
      </c>
      <c r="D38" s="293">
        <v>399814</v>
      </c>
      <c r="E38" s="293">
        <v>375006</v>
      </c>
      <c r="F38" s="293">
        <v>355731</v>
      </c>
      <c r="G38" s="273"/>
      <c r="H38" s="273"/>
    </row>
    <row r="39" spans="1:8">
      <c r="B39" s="292"/>
      <c r="C39" s="292"/>
      <c r="D39" s="292"/>
      <c r="E39" s="292"/>
      <c r="F39" s="292"/>
    </row>
    <row r="40" spans="1:8">
      <c r="A40" s="263" t="s">
        <v>422</v>
      </c>
      <c r="B40" s="287">
        <v>0</v>
      </c>
      <c r="C40" s="287">
        <v>0</v>
      </c>
      <c r="D40" s="287">
        <v>385197</v>
      </c>
      <c r="E40" s="287">
        <v>358709</v>
      </c>
      <c r="F40" s="287">
        <v>337153</v>
      </c>
    </row>
    <row r="41" spans="1:8">
      <c r="A41" s="263" t="s">
        <v>423</v>
      </c>
      <c r="B41" s="287">
        <v>0</v>
      </c>
      <c r="C41" s="287">
        <v>0</v>
      </c>
      <c r="D41" s="287">
        <v>13655</v>
      </c>
      <c r="E41" s="287">
        <v>14251</v>
      </c>
      <c r="F41" s="287">
        <v>17302</v>
      </c>
    </row>
    <row r="42" spans="1:8">
      <c r="A42" s="263" t="s">
        <v>424</v>
      </c>
      <c r="B42" s="287">
        <v>0</v>
      </c>
      <c r="C42" s="287">
        <v>0</v>
      </c>
      <c r="D42" s="287">
        <v>7239</v>
      </c>
      <c r="E42" s="287">
        <v>13258</v>
      </c>
      <c r="F42" s="287">
        <v>16024</v>
      </c>
    </row>
    <row r="43" spans="1:8">
      <c r="A43" s="263" t="s">
        <v>425</v>
      </c>
      <c r="B43" s="293">
        <v>0</v>
      </c>
      <c r="C43" s="293">
        <v>0</v>
      </c>
      <c r="D43" s="293">
        <v>-6277</v>
      </c>
      <c r="E43" s="293">
        <v>-11212</v>
      </c>
      <c r="F43" s="293">
        <v>-14748</v>
      </c>
    </row>
    <row r="44" spans="1:8">
      <c r="A44" s="261" t="s">
        <v>357</v>
      </c>
      <c r="B44" s="293">
        <v>0</v>
      </c>
      <c r="C44" s="293">
        <v>0</v>
      </c>
      <c r="D44" s="293">
        <v>399814</v>
      </c>
      <c r="E44" s="293">
        <v>375006</v>
      </c>
      <c r="F44" s="293">
        <v>355731</v>
      </c>
      <c r="G44" s="273"/>
    </row>
    <row r="45" spans="1:8">
      <c r="A45" s="278"/>
      <c r="B45" s="287"/>
      <c r="C45" s="292"/>
      <c r="D45" s="292"/>
      <c r="E45" s="292"/>
      <c r="F45" s="292"/>
    </row>
    <row r="46" spans="1:8">
      <c r="A46" s="261" t="s">
        <v>386</v>
      </c>
      <c r="B46" s="292"/>
      <c r="C46" s="292"/>
      <c r="D46" s="292"/>
      <c r="E46" s="292"/>
      <c r="F46" s="292"/>
    </row>
    <row r="47" spans="1:8">
      <c r="A47" s="263" t="s">
        <v>418</v>
      </c>
      <c r="B47" s="287">
        <v>0</v>
      </c>
      <c r="C47" s="287">
        <v>0</v>
      </c>
      <c r="D47" s="289">
        <v>1.1094073767094903</v>
      </c>
      <c r="E47" s="289">
        <v>1.0201387841303364</v>
      </c>
      <c r="F47" s="289">
        <v>1.0801922116824763</v>
      </c>
    </row>
    <row r="48" spans="1:8">
      <c r="A48" s="263" t="s">
        <v>420</v>
      </c>
      <c r="B48" s="287">
        <v>0</v>
      </c>
      <c r="C48" s="287">
        <v>0</v>
      </c>
      <c r="D48" s="289">
        <v>3.3625468183239721E-2</v>
      </c>
      <c r="E48" s="289">
        <v>3.6898849872351883E-2</v>
      </c>
      <c r="F48" s="289">
        <v>4.6701702390688812E-2</v>
      </c>
    </row>
    <row r="49" spans="1:6">
      <c r="A49" s="263" t="s">
        <v>419</v>
      </c>
      <c r="B49" s="287">
        <v>0</v>
      </c>
      <c r="C49" s="287">
        <v>0</v>
      </c>
      <c r="D49" s="289">
        <v>1.7826053766274063E-2</v>
      </c>
      <c r="E49" s="289">
        <v>3.432776307681154E-2</v>
      </c>
      <c r="F49" s="289">
        <v>4.3252114154918364E-2</v>
      </c>
    </row>
    <row r="50" spans="1:6">
      <c r="B50" s="265"/>
      <c r="C50" s="265"/>
      <c r="D50" s="265"/>
      <c r="E50" s="265"/>
      <c r="F50" s="265"/>
    </row>
    <row r="51" spans="1:6">
      <c r="A51" s="261" t="s">
        <v>366</v>
      </c>
      <c r="B51" s="265"/>
      <c r="C51" s="265"/>
      <c r="D51" s="265"/>
      <c r="E51" s="265"/>
      <c r="F51" s="265"/>
    </row>
    <row r="52" spans="1:6">
      <c r="A52" s="263" t="s">
        <v>387</v>
      </c>
      <c r="B52" s="285">
        <v>1.8416279277225465E-2</v>
      </c>
      <c r="C52" s="285">
        <v>1.721269294761886E-2</v>
      </c>
      <c r="D52" s="285">
        <v>1.648266443896412E-2</v>
      </c>
      <c r="E52" s="285">
        <v>1.6423737220204477E-2</v>
      </c>
      <c r="F52" s="285">
        <v>1.6189199142048347E-2</v>
      </c>
    </row>
    <row r="53" spans="1:6">
      <c r="A53" s="263" t="s">
        <v>175</v>
      </c>
      <c r="B53" s="285">
        <v>4.2950668556532429E-2</v>
      </c>
      <c r="C53" s="285">
        <v>3.8147610553303041E-2</v>
      </c>
      <c r="D53" s="285">
        <v>4.5413617332059411E-2</v>
      </c>
      <c r="E53" s="285">
        <v>4.6153928203815406E-2</v>
      </c>
      <c r="F53" s="285">
        <v>5.5839946476410544E-2</v>
      </c>
    </row>
    <row r="54" spans="1:6">
      <c r="A54" s="263" t="s">
        <v>358</v>
      </c>
      <c r="B54" s="285">
        <v>7.6499915748991468E-2</v>
      </c>
      <c r="C54" s="285">
        <v>8.6598837410550078E-2</v>
      </c>
      <c r="D54" s="285">
        <v>8.5384703887307595E-2</v>
      </c>
      <c r="E54" s="285">
        <v>9.3169175959851303E-2</v>
      </c>
      <c r="F54" s="285">
        <v>9.4059837349008094E-2</v>
      </c>
    </row>
    <row r="55" spans="1:6">
      <c r="A55" s="263" t="s">
        <v>359</v>
      </c>
      <c r="B55" s="285">
        <v>0.10162901802971583</v>
      </c>
      <c r="C55" s="285">
        <v>8.1704331211072984E-2</v>
      </c>
      <c r="D55" s="285">
        <v>7.3664253878053296E-2</v>
      </c>
      <c r="E55" s="285">
        <v>7.6353445011546478E-2</v>
      </c>
      <c r="F55" s="285">
        <v>6.0112838071464114E-2</v>
      </c>
    </row>
    <row r="56" spans="1:6">
      <c r="A56" s="263" t="s">
        <v>360</v>
      </c>
      <c r="B56" s="285">
        <v>4.7155785070721289E-2</v>
      </c>
      <c r="C56" s="285">
        <v>4.7618168517779218E-2</v>
      </c>
      <c r="D56" s="285">
        <v>5.5075610158723809E-2</v>
      </c>
      <c r="E56" s="285">
        <v>7.6390777747556038E-2</v>
      </c>
      <c r="F56" s="285">
        <v>8.6587899283447317E-2</v>
      </c>
    </row>
    <row r="57" spans="1:6">
      <c r="A57" s="263" t="s">
        <v>361</v>
      </c>
      <c r="B57" s="285">
        <v>1.7211985449355233E-2</v>
      </c>
      <c r="C57" s="285">
        <v>1.5758879225001902E-2</v>
      </c>
      <c r="D57" s="285">
        <v>1.9569099631328569E-2</v>
      </c>
      <c r="E57" s="285">
        <v>2.3228961669946615E-2</v>
      </c>
      <c r="F57" s="285">
        <v>2.3031447919917018E-2</v>
      </c>
    </row>
    <row r="58" spans="1:6">
      <c r="A58" s="263" t="s">
        <v>362</v>
      </c>
      <c r="B58" s="285">
        <v>0.32774137913945028</v>
      </c>
      <c r="C58" s="285">
        <v>0.33933166106294554</v>
      </c>
      <c r="D58" s="285">
        <v>0.32053154716943377</v>
      </c>
      <c r="E58" s="285">
        <v>0.30638176455843374</v>
      </c>
      <c r="F58" s="285">
        <v>0.28848764937551125</v>
      </c>
    </row>
    <row r="59" spans="1:6">
      <c r="A59" s="263" t="s">
        <v>173</v>
      </c>
      <c r="B59" s="285">
        <v>0.20116415070027455</v>
      </c>
      <c r="C59" s="285">
        <v>0.19413720770844342</v>
      </c>
      <c r="D59" s="285">
        <v>0.19743430695273301</v>
      </c>
      <c r="E59" s="285">
        <v>0.2039300704522061</v>
      </c>
      <c r="F59" s="285">
        <v>0.21322291281895589</v>
      </c>
    </row>
    <row r="60" spans="1:6">
      <c r="A60" s="263" t="s">
        <v>174</v>
      </c>
      <c r="B60" s="285">
        <v>2.8201786121380922E-2</v>
      </c>
      <c r="C60" s="285">
        <v>2.7594769039767573E-2</v>
      </c>
      <c r="D60" s="285">
        <v>4.2797400791367984E-2</v>
      </c>
      <c r="E60" s="285">
        <v>1.7383721860450233E-2</v>
      </c>
      <c r="F60" s="285">
        <v>1.6869488461787138E-2</v>
      </c>
    </row>
    <row r="61" spans="1:6">
      <c r="A61" s="263" t="s">
        <v>363</v>
      </c>
      <c r="B61" s="296">
        <v>0.13902407596467406</v>
      </c>
      <c r="C61" s="296">
        <v>0.15189814996434695</v>
      </c>
      <c r="D61" s="296">
        <v>0.14364679576002842</v>
      </c>
      <c r="E61" s="296">
        <v>0.14058175069198892</v>
      </c>
      <c r="F61" s="296">
        <v>0.14557066997253543</v>
      </c>
    </row>
    <row r="62" spans="1:6">
      <c r="B62" s="297">
        <v>0.99999504405832162</v>
      </c>
      <c r="C62" s="297">
        <v>1.0000023076408295</v>
      </c>
      <c r="D62" s="297">
        <v>1</v>
      </c>
      <c r="E62" s="297">
        <v>0.99999733337599928</v>
      </c>
      <c r="F62" s="297">
        <v>0.99997188887108512</v>
      </c>
    </row>
    <row r="63" spans="1:6">
      <c r="A63" s="271"/>
    </row>
    <row r="64" spans="1:6">
      <c r="A64" s="271" t="s">
        <v>421</v>
      </c>
    </row>
  </sheetData>
  <mergeCells count="1">
    <mergeCell ref="A1:B1"/>
  </mergeCells>
  <pageMargins left="0.70866141732283472" right="0.70866141732283472" top="0.74803149606299213" bottom="0.74803149606299213" header="0.31496062992125984" footer="0.31496062992125984"/>
  <pageSetup paperSize="9" scale="87" firstPageNumber="6" orientation="portrait" useFirstPageNumber="1" r:id="rId1"/>
  <headerFooter>
    <oddFooter>&amp;L&amp;8______________________________________________________
&amp;"-,Italic"Arion Bank Factbook 30.09.2019&amp;C&amp;8&amp;P&amp;R&amp;8__________________________&amp;"-,Italic"____________________________
All amounts are in ISK millions</oddFooter>
  </headerFooter>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G65"/>
  <sheetViews>
    <sheetView zoomScaleNormal="100" zoomScaleSheetLayoutView="85" workbookViewId="0"/>
  </sheetViews>
  <sheetFormatPr defaultRowHeight="14.25"/>
  <cols>
    <col min="1" max="1" width="57" style="269" bestFit="1" customWidth="1"/>
    <col min="2" max="2" width="10.140625" style="269" customWidth="1"/>
    <col min="3" max="6" width="10.140625" style="269" bestFit="1" customWidth="1"/>
    <col min="7" max="7" width="40.28515625" style="269" customWidth="1"/>
    <col min="8" max="16384" width="9.140625" style="269"/>
  </cols>
  <sheetData>
    <row r="1" spans="1:6" ht="27.75" customHeight="1">
      <c r="A1" s="255" t="s">
        <v>372</v>
      </c>
      <c r="B1" s="284">
        <v>0</v>
      </c>
      <c r="C1" s="284">
        <v>3</v>
      </c>
      <c r="D1" s="284">
        <v>7</v>
      </c>
      <c r="E1" s="284">
        <v>11</v>
      </c>
      <c r="F1" s="284">
        <v>15</v>
      </c>
    </row>
    <row r="2" spans="1:6">
      <c r="A2" s="257" t="s">
        <v>325</v>
      </c>
      <c r="B2" s="317">
        <v>43738</v>
      </c>
      <c r="C2" s="317">
        <v>43465</v>
      </c>
      <c r="D2" s="317">
        <v>43100</v>
      </c>
      <c r="E2" s="317">
        <v>42735</v>
      </c>
      <c r="F2" s="317">
        <v>42369</v>
      </c>
    </row>
    <row r="3" spans="1:6">
      <c r="A3" s="259"/>
      <c r="B3" s="260"/>
      <c r="C3" s="260"/>
      <c r="D3" s="260"/>
      <c r="E3" s="260"/>
      <c r="F3" s="260"/>
    </row>
    <row r="4" spans="1:6">
      <c r="A4" s="261" t="s">
        <v>403</v>
      </c>
      <c r="B4" s="260"/>
      <c r="C4" s="260"/>
      <c r="D4" s="260"/>
      <c r="E4" s="260"/>
      <c r="F4" s="260"/>
    </row>
    <row r="5" spans="1:6">
      <c r="A5" s="277" t="s">
        <v>53</v>
      </c>
      <c r="B5" s="288">
        <v>196056</v>
      </c>
      <c r="C5" s="288">
        <v>200859.04505350001</v>
      </c>
      <c r="D5" s="288">
        <v>225734</v>
      </c>
      <c r="E5" s="288">
        <v>211384</v>
      </c>
      <c r="F5" s="288">
        <v>201894.51223531002</v>
      </c>
    </row>
    <row r="6" spans="1:6">
      <c r="A6" s="263" t="s">
        <v>426</v>
      </c>
      <c r="B6" s="298">
        <v>-9927</v>
      </c>
      <c r="C6" s="298">
        <v>-8986</v>
      </c>
      <c r="D6" s="298">
        <v>-8635</v>
      </c>
      <c r="E6" s="298">
        <v>-8126</v>
      </c>
      <c r="F6" s="298">
        <v>0</v>
      </c>
    </row>
    <row r="7" spans="1:6">
      <c r="A7" s="263" t="s">
        <v>430</v>
      </c>
      <c r="B7" s="299">
        <v>-130</v>
      </c>
      <c r="C7" s="299">
        <v>-130.32734273</v>
      </c>
      <c r="D7" s="299">
        <v>-128</v>
      </c>
      <c r="E7" s="299">
        <v>-171.85406631999999</v>
      </c>
      <c r="F7" s="299">
        <v>-9108.2969601700006</v>
      </c>
    </row>
    <row r="8" spans="1:6">
      <c r="A8" s="261" t="s">
        <v>412</v>
      </c>
      <c r="B8" s="300">
        <v>185999</v>
      </c>
      <c r="C8" s="300">
        <v>191742.71771077003</v>
      </c>
      <c r="D8" s="300">
        <v>216971</v>
      </c>
      <c r="E8" s="300">
        <v>203086.14593368</v>
      </c>
      <c r="F8" s="300">
        <v>192786.21527514001</v>
      </c>
    </row>
    <row r="9" spans="1:6">
      <c r="A9" s="263" t="s">
        <v>17</v>
      </c>
      <c r="B9" s="298">
        <v>-14117</v>
      </c>
      <c r="C9" s="298">
        <v>-12152</v>
      </c>
      <c r="D9" s="298">
        <v>-11125</v>
      </c>
      <c r="E9" s="298">
        <v>-8201</v>
      </c>
      <c r="F9" s="298">
        <v>-9285</v>
      </c>
    </row>
    <row r="10" spans="1:6">
      <c r="A10" s="263" t="s">
        <v>108</v>
      </c>
      <c r="B10" s="298">
        <v>-151</v>
      </c>
      <c r="C10" s="298">
        <v>-191</v>
      </c>
      <c r="D10" s="298">
        <v>-357</v>
      </c>
      <c r="E10" s="298">
        <v>-198</v>
      </c>
      <c r="F10" s="298">
        <v>-205</v>
      </c>
    </row>
    <row r="11" spans="1:6">
      <c r="A11" s="263" t="s">
        <v>438</v>
      </c>
      <c r="B11" s="298">
        <v>-6057</v>
      </c>
      <c r="C11" s="298">
        <v>-9069</v>
      </c>
      <c r="D11" s="298">
        <v>-25000</v>
      </c>
      <c r="E11" s="298">
        <v>0</v>
      </c>
      <c r="F11" s="298">
        <v>0</v>
      </c>
    </row>
    <row r="12" spans="1:6">
      <c r="A12" s="263" t="s">
        <v>370</v>
      </c>
      <c r="B12" s="299">
        <v>-3255</v>
      </c>
      <c r="C12" s="299">
        <v>-9069</v>
      </c>
      <c r="D12" s="299">
        <v>146</v>
      </c>
      <c r="E12" s="299">
        <v>-149</v>
      </c>
      <c r="F12" s="299">
        <v>-3151</v>
      </c>
    </row>
    <row r="13" spans="1:6">
      <c r="A13" s="261" t="s">
        <v>400</v>
      </c>
      <c r="B13" s="299">
        <v>162419</v>
      </c>
      <c r="C13" s="299">
        <v>168793.71771077003</v>
      </c>
      <c r="D13" s="299">
        <v>180635</v>
      </c>
      <c r="E13" s="299">
        <v>194538.14593368</v>
      </c>
      <c r="F13" s="299">
        <v>180145.21527514001</v>
      </c>
    </row>
    <row r="14" spans="1:6">
      <c r="A14" s="263" t="s">
        <v>407</v>
      </c>
      <c r="B14" s="299">
        <v>130</v>
      </c>
      <c r="C14" s="299">
        <v>130.32734273</v>
      </c>
      <c r="D14" s="299">
        <v>128</v>
      </c>
      <c r="E14" s="299">
        <v>171.85406631999999</v>
      </c>
      <c r="F14" s="299">
        <v>9108.2969601700006</v>
      </c>
    </row>
    <row r="15" spans="1:6">
      <c r="A15" s="261" t="s">
        <v>126</v>
      </c>
      <c r="B15" s="299">
        <v>162549</v>
      </c>
      <c r="C15" s="299">
        <v>168924.04505350001</v>
      </c>
      <c r="D15" s="299">
        <v>180763</v>
      </c>
      <c r="E15" s="299">
        <v>194710</v>
      </c>
      <c r="F15" s="299">
        <v>189253.51223531002</v>
      </c>
    </row>
    <row r="16" spans="1:6">
      <c r="A16" s="263" t="s">
        <v>371</v>
      </c>
      <c r="B16" s="298">
        <v>15042</v>
      </c>
      <c r="C16" s="298">
        <v>6531.6386470899997</v>
      </c>
      <c r="D16" s="298">
        <v>0</v>
      </c>
      <c r="E16" s="298">
        <v>0</v>
      </c>
      <c r="F16" s="288">
        <v>10364.867906790001</v>
      </c>
    </row>
    <row r="17" spans="1:7">
      <c r="A17" s="263" t="s">
        <v>399</v>
      </c>
      <c r="B17" s="298">
        <v>0</v>
      </c>
      <c r="C17" s="298">
        <v>0</v>
      </c>
      <c r="D17" s="298">
        <v>0</v>
      </c>
      <c r="E17" s="298">
        <v>0</v>
      </c>
      <c r="F17" s="298">
        <v>-771</v>
      </c>
    </row>
    <row r="18" spans="1:7" s="275" customFormat="1" ht="15">
      <c r="A18" s="263" t="s">
        <v>370</v>
      </c>
      <c r="B18" s="298">
        <v>0</v>
      </c>
      <c r="C18" s="298">
        <v>0</v>
      </c>
      <c r="D18" s="298">
        <v>0</v>
      </c>
      <c r="E18" s="298">
        <v>0</v>
      </c>
      <c r="F18" s="298">
        <v>-3118</v>
      </c>
      <c r="G18" s="269"/>
    </row>
    <row r="19" spans="1:7" s="275" customFormat="1" ht="15">
      <c r="A19" s="263" t="s">
        <v>406</v>
      </c>
      <c r="B19" s="298">
        <v>0</v>
      </c>
      <c r="C19" s="298">
        <v>0</v>
      </c>
      <c r="D19" s="298">
        <v>3195</v>
      </c>
      <c r="E19" s="298">
        <v>4557</v>
      </c>
      <c r="F19" s="298">
        <v>0</v>
      </c>
      <c r="G19" s="269"/>
    </row>
    <row r="20" spans="1:7" s="275" customFormat="1" ht="15">
      <c r="A20" s="261" t="s">
        <v>402</v>
      </c>
      <c r="B20" s="300">
        <v>15042</v>
      </c>
      <c r="C20" s="300">
        <v>6531.6386470899997</v>
      </c>
      <c r="D20" s="300">
        <v>3195</v>
      </c>
      <c r="E20" s="300">
        <v>4557</v>
      </c>
      <c r="F20" s="300">
        <v>6475.8679067900011</v>
      </c>
      <c r="G20" s="269"/>
    </row>
    <row r="21" spans="1:7">
      <c r="A21" s="261" t="s">
        <v>320</v>
      </c>
      <c r="B21" s="301">
        <v>177591</v>
      </c>
      <c r="C21" s="301">
        <v>175455.68370059002</v>
      </c>
      <c r="D21" s="301">
        <v>183958</v>
      </c>
      <c r="E21" s="301">
        <v>199267</v>
      </c>
      <c r="F21" s="301">
        <v>195729.38014210001</v>
      </c>
    </row>
    <row r="22" spans="1:7">
      <c r="A22" s="265"/>
      <c r="B22" s="285"/>
      <c r="C22" s="285"/>
      <c r="D22" s="285"/>
      <c r="E22" s="285"/>
      <c r="F22" s="285"/>
    </row>
    <row r="23" spans="1:7">
      <c r="A23" s="261" t="s">
        <v>26</v>
      </c>
      <c r="B23" s="292"/>
      <c r="C23" s="292"/>
      <c r="D23" s="292"/>
      <c r="E23" s="292"/>
      <c r="F23" s="292"/>
    </row>
    <row r="24" spans="1:7">
      <c r="A24" s="263" t="s">
        <v>405</v>
      </c>
      <c r="B24" s="288">
        <v>590880</v>
      </c>
      <c r="C24" s="288">
        <v>639788</v>
      </c>
      <c r="D24" s="288">
        <v>605058</v>
      </c>
      <c r="E24" s="288">
        <v>577470</v>
      </c>
      <c r="F24" s="288">
        <v>681034</v>
      </c>
    </row>
    <row r="25" spans="1:7">
      <c r="A25" s="265" t="s">
        <v>427</v>
      </c>
      <c r="B25" s="288">
        <v>54705</v>
      </c>
      <c r="C25" s="288">
        <v>50112</v>
      </c>
      <c r="D25" s="298">
        <v>56979</v>
      </c>
      <c r="E25" s="298">
        <v>55036</v>
      </c>
      <c r="F25" s="298">
        <v>0</v>
      </c>
    </row>
    <row r="26" spans="1:7">
      <c r="A26" s="265" t="s">
        <v>428</v>
      </c>
      <c r="B26" s="288">
        <v>3457</v>
      </c>
      <c r="C26" s="288">
        <v>4405</v>
      </c>
      <c r="D26" s="298">
        <v>5844</v>
      </c>
      <c r="E26" s="298">
        <v>5550</v>
      </c>
      <c r="F26" s="298">
        <v>0</v>
      </c>
    </row>
    <row r="27" spans="1:7">
      <c r="A27" s="263" t="s">
        <v>409</v>
      </c>
      <c r="B27" s="288">
        <v>5127</v>
      </c>
      <c r="C27" s="288">
        <v>4280</v>
      </c>
      <c r="D27" s="288">
        <v>4895</v>
      </c>
      <c r="E27" s="288">
        <v>5449</v>
      </c>
      <c r="F27" s="288">
        <v>38401</v>
      </c>
    </row>
    <row r="28" spans="1:7">
      <c r="A28" s="263" t="s">
        <v>39</v>
      </c>
      <c r="B28" s="288">
        <v>11168</v>
      </c>
      <c r="C28" s="288">
        <v>8928</v>
      </c>
      <c r="D28" s="288">
        <v>5473</v>
      </c>
      <c r="E28" s="288">
        <v>12966</v>
      </c>
      <c r="F28" s="288">
        <v>7035</v>
      </c>
    </row>
    <row r="29" spans="1:7">
      <c r="A29" s="263" t="s">
        <v>429</v>
      </c>
      <c r="B29" s="288">
        <v>2863</v>
      </c>
      <c r="C29" s="288">
        <v>2228</v>
      </c>
      <c r="D29" s="298">
        <v>2506</v>
      </c>
      <c r="E29" s="298">
        <v>2678</v>
      </c>
      <c r="F29" s="298">
        <v>0</v>
      </c>
    </row>
    <row r="30" spans="1:7">
      <c r="A30" s="263" t="s">
        <v>40</v>
      </c>
      <c r="B30" s="301">
        <v>86957</v>
      </c>
      <c r="C30" s="301">
        <v>86858</v>
      </c>
      <c r="D30" s="301">
        <v>86013</v>
      </c>
      <c r="E30" s="301">
        <v>86490</v>
      </c>
      <c r="F30" s="301">
        <v>81441</v>
      </c>
    </row>
    <row r="31" spans="1:7">
      <c r="A31" s="261" t="s">
        <v>388</v>
      </c>
      <c r="B31" s="301">
        <v>755157</v>
      </c>
      <c r="C31" s="301">
        <v>796599</v>
      </c>
      <c r="D31" s="301">
        <v>766768</v>
      </c>
      <c r="E31" s="301">
        <v>745639</v>
      </c>
      <c r="F31" s="301">
        <v>807911</v>
      </c>
    </row>
    <row r="32" spans="1:7">
      <c r="A32" s="281"/>
      <c r="B32" s="288"/>
      <c r="C32" s="288"/>
      <c r="D32" s="288"/>
      <c r="E32" s="288"/>
      <c r="F32" s="288"/>
    </row>
    <row r="33" spans="1:7">
      <c r="A33" s="261" t="s">
        <v>374</v>
      </c>
      <c r="B33" s="290"/>
      <c r="C33" s="285"/>
      <c r="D33" s="285"/>
      <c r="E33" s="285"/>
      <c r="F33" s="285"/>
    </row>
    <row r="34" spans="1:7">
      <c r="A34" s="263" t="s">
        <v>410</v>
      </c>
      <c r="B34" s="285">
        <v>0.21558393723867356</v>
      </c>
      <c r="C34" s="285">
        <v>0.2118945842098722</v>
      </c>
      <c r="D34" s="285">
        <v>0.23557973207019595</v>
      </c>
      <c r="E34" s="285">
        <v>0.26100000000000001</v>
      </c>
      <c r="F34" s="285">
        <v>0.223</v>
      </c>
      <c r="G34" s="282"/>
    </row>
    <row r="35" spans="1:7">
      <c r="A35" s="263" t="s">
        <v>102</v>
      </c>
      <c r="B35" s="285">
        <v>0.215</v>
      </c>
      <c r="C35" s="285">
        <v>0.21199999999999999</v>
      </c>
      <c r="D35" s="285">
        <v>0.23599999999999999</v>
      </c>
      <c r="E35" s="285">
        <v>0.26100000000000001</v>
      </c>
      <c r="F35" s="285">
        <v>0.23400000000000001</v>
      </c>
    </row>
    <row r="36" spans="1:7">
      <c r="A36" s="263" t="s">
        <v>111</v>
      </c>
      <c r="B36" s="285">
        <v>1.9918555255397236E-2</v>
      </c>
      <c r="C36" s="285">
        <v>8.1994060337635399E-3</v>
      </c>
      <c r="D36" s="285">
        <v>4.0000000000000001E-3</v>
      </c>
      <c r="E36" s="285">
        <v>6.0000000000000001E-3</v>
      </c>
      <c r="F36" s="285">
        <v>8.0000000000000002E-3</v>
      </c>
    </row>
    <row r="37" spans="1:7">
      <c r="A37" s="263" t="s">
        <v>436</v>
      </c>
      <c r="B37" s="285">
        <v>0.2356746421265313</v>
      </c>
      <c r="C37" s="285">
        <v>0.22025718402118252</v>
      </c>
      <c r="D37" s="285">
        <v>0.24</v>
      </c>
      <c r="E37" s="285">
        <v>0.26700000000000002</v>
      </c>
      <c r="F37" s="285">
        <v>0.24199999999999999</v>
      </c>
    </row>
    <row r="38" spans="1:7">
      <c r="A38" s="263"/>
      <c r="B38" s="285"/>
      <c r="C38" s="285"/>
      <c r="D38" s="285"/>
      <c r="E38" s="285"/>
      <c r="F38" s="285"/>
    </row>
    <row r="39" spans="1:7">
      <c r="A39" s="261" t="s">
        <v>376</v>
      </c>
      <c r="B39" s="285"/>
      <c r="C39" s="285"/>
      <c r="D39" s="285"/>
      <c r="E39" s="285"/>
      <c r="F39" s="285"/>
    </row>
    <row r="40" spans="1:7">
      <c r="A40" s="263" t="s">
        <v>377</v>
      </c>
      <c r="B40" s="288">
        <v>1152208</v>
      </c>
      <c r="C40" s="288">
        <v>1106368</v>
      </c>
      <c r="D40" s="288">
        <v>1074207</v>
      </c>
      <c r="E40" s="288">
        <v>995063</v>
      </c>
      <c r="F40" s="288">
        <v>982348</v>
      </c>
    </row>
    <row r="41" spans="1:7">
      <c r="A41" s="263" t="s">
        <v>378</v>
      </c>
      <c r="B41" s="288">
        <v>8858</v>
      </c>
      <c r="C41" s="288">
        <v>8239</v>
      </c>
      <c r="D41" s="288">
        <v>10957</v>
      </c>
      <c r="E41" s="288">
        <v>8226</v>
      </c>
      <c r="F41" s="288">
        <v>3789</v>
      </c>
    </row>
    <row r="42" spans="1:7">
      <c r="A42" s="263" t="s">
        <v>379</v>
      </c>
      <c r="B42" s="288">
        <v>8436</v>
      </c>
      <c r="C42" s="288">
        <v>8194</v>
      </c>
      <c r="D42" s="288">
        <v>8925</v>
      </c>
      <c r="E42" s="288">
        <v>9330</v>
      </c>
      <c r="F42" s="288">
        <v>16287</v>
      </c>
    </row>
    <row r="43" spans="1:7">
      <c r="A43" s="263" t="s">
        <v>380</v>
      </c>
      <c r="B43" s="301">
        <v>103916</v>
      </c>
      <c r="C43" s="301">
        <v>68316</v>
      </c>
      <c r="D43" s="301">
        <v>83058</v>
      </c>
      <c r="E43" s="301">
        <v>83156</v>
      </c>
      <c r="F43" s="301">
        <v>127675</v>
      </c>
    </row>
    <row r="44" spans="1:7">
      <c r="A44" s="261" t="s">
        <v>381</v>
      </c>
      <c r="B44" s="302">
        <v>1273418</v>
      </c>
      <c r="C44" s="302">
        <v>1191117</v>
      </c>
      <c r="D44" s="302">
        <v>1177147</v>
      </c>
      <c r="E44" s="302">
        <v>1095775</v>
      </c>
      <c r="F44" s="302">
        <v>1130099</v>
      </c>
    </row>
    <row r="45" spans="1:7">
      <c r="A45" s="261" t="s">
        <v>126</v>
      </c>
      <c r="B45" s="301">
        <v>162549</v>
      </c>
      <c r="C45" s="301">
        <v>168924.04505350001</v>
      </c>
      <c r="D45" s="301">
        <v>180763</v>
      </c>
      <c r="E45" s="301">
        <v>194710</v>
      </c>
      <c r="F45" s="301">
        <v>189253.51223531002</v>
      </c>
    </row>
    <row r="46" spans="1:7">
      <c r="A46" s="261" t="s">
        <v>376</v>
      </c>
      <c r="B46" s="303">
        <v>0.12764779514660543</v>
      </c>
      <c r="C46" s="303">
        <v>0.14187019411191343</v>
      </c>
      <c r="D46" s="303">
        <v>0.15356026052820931</v>
      </c>
      <c r="E46" s="303">
        <v>0.17769158814537656</v>
      </c>
      <c r="F46" s="303">
        <v>0.16746631245166133</v>
      </c>
    </row>
    <row r="47" spans="1:7">
      <c r="A47" s="267"/>
      <c r="B47" s="285"/>
      <c r="C47" s="285"/>
      <c r="D47" s="285"/>
      <c r="E47" s="285"/>
      <c r="F47" s="285"/>
    </row>
    <row r="48" spans="1:7">
      <c r="A48" s="261" t="s">
        <v>375</v>
      </c>
      <c r="B48" s="285"/>
      <c r="C48" s="285"/>
      <c r="D48" s="285"/>
      <c r="E48" s="285"/>
      <c r="F48" s="285"/>
    </row>
    <row r="49" spans="1:6">
      <c r="A49" s="263" t="s">
        <v>34</v>
      </c>
      <c r="B49" s="285">
        <v>6.6283760350422999E-3</v>
      </c>
      <c r="C49" s="285">
        <v>9.8560037472331091E-3</v>
      </c>
      <c r="D49" s="285">
        <v>1.9145403570873368E-2</v>
      </c>
      <c r="E49" s="285">
        <v>2.8748743788962881E-2</v>
      </c>
      <c r="F49" s="285">
        <v>6.7157145313694711E-2</v>
      </c>
    </row>
    <row r="50" spans="1:6">
      <c r="A50" s="263" t="s">
        <v>318</v>
      </c>
      <c r="B50" s="285">
        <v>0.62247363280042534</v>
      </c>
      <c r="C50" s="285">
        <v>0.68417169570436176</v>
      </c>
      <c r="D50" s="285">
        <v>0.66805954992162397</v>
      </c>
      <c r="E50" s="285">
        <v>0.7271231209751724</v>
      </c>
      <c r="F50" s="285">
        <v>0.79908655264680195</v>
      </c>
    </row>
    <row r="52" spans="1:6" ht="21" customHeight="1">
      <c r="A52" s="328" t="s">
        <v>414</v>
      </c>
      <c r="B52" s="328"/>
      <c r="C52" s="328"/>
      <c r="D52" s="328"/>
      <c r="E52" s="328"/>
      <c r="F52" s="328"/>
    </row>
    <row r="53" spans="1:6">
      <c r="A53" s="271" t="s">
        <v>413</v>
      </c>
    </row>
    <row r="54" spans="1:6">
      <c r="A54" s="271" t="s">
        <v>437</v>
      </c>
    </row>
    <row r="60" spans="1:6">
      <c r="A60" s="267"/>
      <c r="B60" s="264"/>
      <c r="C60" s="264"/>
      <c r="D60" s="264"/>
      <c r="E60" s="264"/>
      <c r="F60" s="264"/>
    </row>
    <row r="61" spans="1:6">
      <c r="B61" s="268"/>
      <c r="C61" s="268"/>
      <c r="D61" s="268"/>
      <c r="E61" s="268"/>
      <c r="F61" s="268"/>
    </row>
    <row r="62" spans="1:6">
      <c r="A62" s="281"/>
      <c r="B62" s="270"/>
      <c r="C62" s="270"/>
      <c r="D62" s="270"/>
      <c r="E62" s="270"/>
      <c r="F62" s="270"/>
    </row>
    <row r="63" spans="1:6">
      <c r="A63" s="267"/>
      <c r="B63" s="264"/>
      <c r="C63" s="264"/>
      <c r="D63" s="264"/>
      <c r="E63" s="264"/>
      <c r="F63" s="264"/>
    </row>
    <row r="64" spans="1:6">
      <c r="A64" s="267"/>
      <c r="B64" s="264"/>
      <c r="C64" s="264"/>
      <c r="D64" s="264"/>
      <c r="E64" s="264"/>
      <c r="F64" s="264"/>
    </row>
    <row r="65" spans="1:6">
      <c r="A65" s="267"/>
      <c r="B65" s="264"/>
      <c r="C65" s="264"/>
      <c r="D65" s="264"/>
      <c r="E65" s="264"/>
      <c r="F65" s="264"/>
    </row>
  </sheetData>
  <mergeCells count="1">
    <mergeCell ref="A52:F52"/>
  </mergeCells>
  <pageMargins left="0.70866141732283472" right="0.70866141732283472" top="0.74803149606299213" bottom="0.74803149606299213" header="0.31496062992125984" footer="0.31496062992125984"/>
  <pageSetup paperSize="9" scale="81" firstPageNumber="8" orientation="portrait" useFirstPageNumber="1" r:id="rId1"/>
  <headerFooter>
    <oddFooter>&amp;L&amp;8______________________________________________________&amp;"-,Italic"
Arion Bank Factbook 30.09.2019&amp;C&amp;8&amp;P&amp;R&amp;8__________________________&amp;"-,Italic"____________________________
All amounts are in ISK millions</oddFooter>
  </headerFooter>
  <colBreaks count="1" manualBreakCount="1">
    <brk id="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XFD48"/>
  <sheetViews>
    <sheetView zoomScaleNormal="100" zoomScaleSheetLayoutView="100" workbookViewId="0"/>
  </sheetViews>
  <sheetFormatPr defaultRowHeight="14.25"/>
  <cols>
    <col min="1" max="1" width="42.28515625" style="269" customWidth="1"/>
    <col min="2" max="10" width="9" style="269" customWidth="1"/>
    <col min="11" max="11" width="40.28515625" style="269" customWidth="1"/>
    <col min="12" max="16384" width="9.140625" style="269"/>
  </cols>
  <sheetData>
    <row r="1" spans="1:11" ht="27.75" customHeight="1">
      <c r="A1" s="255" t="s">
        <v>343</v>
      </c>
      <c r="B1" s="284"/>
      <c r="C1" s="284"/>
      <c r="D1" s="284"/>
      <c r="E1" s="284"/>
      <c r="F1" s="284"/>
      <c r="G1" s="284"/>
      <c r="H1" s="284"/>
      <c r="I1" s="284"/>
      <c r="J1" s="284"/>
    </row>
    <row r="2" spans="1:11">
      <c r="A2" s="257" t="s">
        <v>325</v>
      </c>
      <c r="B2" s="258" t="s">
        <v>280</v>
      </c>
      <c r="C2" s="258" t="s">
        <v>279</v>
      </c>
      <c r="D2" s="258" t="s">
        <v>278</v>
      </c>
      <c r="E2" s="258" t="s">
        <v>277</v>
      </c>
      <c r="F2" s="258" t="s">
        <v>276</v>
      </c>
      <c r="G2" s="258" t="s">
        <v>275</v>
      </c>
      <c r="H2" s="258" t="s">
        <v>274</v>
      </c>
      <c r="I2" s="258" t="s">
        <v>273</v>
      </c>
      <c r="J2" s="258" t="s">
        <v>272</v>
      </c>
    </row>
    <row r="3" spans="1:11">
      <c r="A3" s="259"/>
      <c r="B3" s="260"/>
      <c r="C3" s="260"/>
      <c r="D3" s="260"/>
      <c r="E3" s="260"/>
      <c r="F3" s="260"/>
      <c r="G3" s="260"/>
      <c r="H3" s="260"/>
      <c r="I3" s="260"/>
      <c r="J3" s="260"/>
    </row>
    <row r="4" spans="1:11">
      <c r="A4" s="261" t="s">
        <v>118</v>
      </c>
      <c r="B4" s="262"/>
      <c r="C4" s="262"/>
      <c r="D4" s="262"/>
      <c r="E4" s="262"/>
      <c r="F4" s="262"/>
      <c r="G4" s="262"/>
      <c r="H4" s="262"/>
      <c r="I4" s="262"/>
      <c r="J4" s="262"/>
    </row>
    <row r="5" spans="1:11">
      <c r="A5" s="263" t="s">
        <v>128</v>
      </c>
      <c r="B5" s="303">
        <v>1.5556619702924837E-2</v>
      </c>
      <c r="C5" s="303">
        <v>4.317829177769502E-2</v>
      </c>
      <c r="D5" s="303">
        <v>2.0674600200856708E-2</v>
      </c>
      <c r="E5" s="303">
        <v>3.2246270202168109E-2</v>
      </c>
      <c r="F5" s="303">
        <v>2.2546733247059216E-2</v>
      </c>
      <c r="G5" s="303">
        <v>5.9474192369410692E-2</v>
      </c>
      <c r="H5" s="303">
        <v>3.6262310204362644E-2</v>
      </c>
      <c r="I5" s="303">
        <v>7.2697719250899587E-2</v>
      </c>
      <c r="J5" s="303">
        <v>-2.0384455258483456E-3</v>
      </c>
    </row>
    <row r="6" spans="1:11">
      <c r="A6" s="263" t="s">
        <v>129</v>
      </c>
      <c r="B6" s="303">
        <v>2.4907005970595808E-3</v>
      </c>
      <c r="C6" s="303">
        <v>6.8445422423182301E-3</v>
      </c>
      <c r="D6" s="303">
        <v>3.4161510669812323E-3</v>
      </c>
      <c r="E6" s="303">
        <v>5.4341862607523161E-3</v>
      </c>
      <c r="F6" s="303">
        <v>3.8445303456016156E-3</v>
      </c>
      <c r="G6" s="303">
        <v>1.0662273558343704E-2</v>
      </c>
      <c r="H6" s="303">
        <v>6.8575958068173293E-3</v>
      </c>
      <c r="I6" s="303">
        <v>1.4263884759894152E-2</v>
      </c>
      <c r="J6" s="303">
        <v>-3.9795649809759581E-4</v>
      </c>
    </row>
    <row r="7" spans="1:11">
      <c r="A7" s="263" t="s">
        <v>345</v>
      </c>
      <c r="B7" s="303">
        <v>3.9704304669234058E-3</v>
      </c>
      <c r="C7" s="303">
        <v>1.0707172745749984E-2</v>
      </c>
      <c r="D7" s="303">
        <v>5.1395549463483219E-3</v>
      </c>
      <c r="E7" s="303">
        <v>8.0624691686015226E-3</v>
      </c>
      <c r="F7" s="303">
        <v>5.734398530716338E-3</v>
      </c>
      <c r="G7" s="303">
        <v>1.5552383903130285E-2</v>
      </c>
      <c r="H7" s="303">
        <v>1.0086986674464371E-2</v>
      </c>
      <c r="I7" s="303">
        <v>2.1120555596317408E-2</v>
      </c>
      <c r="J7" s="303">
        <v>-5.9533970188759564E-4</v>
      </c>
    </row>
    <row r="8" spans="1:11">
      <c r="A8" s="263" t="s">
        <v>346</v>
      </c>
      <c r="B8" s="295">
        <v>0.41951488423373762</v>
      </c>
      <c r="C8" s="295">
        <v>1.155457552370452</v>
      </c>
      <c r="D8" s="295">
        <v>0.56119073869900771</v>
      </c>
      <c r="E8" s="295">
        <v>0.86615118501276722</v>
      </c>
      <c r="F8" s="295">
        <v>0.63</v>
      </c>
      <c r="G8" s="295">
        <v>1.3477717483415379</v>
      </c>
      <c r="H8" s="295">
        <v>1.01</v>
      </c>
      <c r="I8" s="295">
        <v>2.0245000000000002</v>
      </c>
      <c r="J8" s="295">
        <v>-5.7000000000000002E-2</v>
      </c>
    </row>
    <row r="9" spans="1:11">
      <c r="A9" s="263" t="s">
        <v>335</v>
      </c>
      <c r="B9" s="295">
        <v>2.095369349503859</v>
      </c>
      <c r="C9" s="295">
        <v>1.5496141124586549</v>
      </c>
      <c r="D9" s="295">
        <v>1.2331863285556781</v>
      </c>
      <c r="E9" s="295">
        <v>1.5575085886601809</v>
      </c>
      <c r="F9" s="295">
        <v>0.74</v>
      </c>
      <c r="G9" s="295">
        <v>1.36</v>
      </c>
      <c r="H9" s="295">
        <v>0.95</v>
      </c>
      <c r="I9" s="295">
        <v>2.1274999999999999</v>
      </c>
      <c r="J9" s="295">
        <v>-5.7000000000000002E-2</v>
      </c>
    </row>
    <row r="10" spans="1:11">
      <c r="A10" s="265"/>
      <c r="B10" s="287"/>
      <c r="C10" s="287"/>
      <c r="D10" s="287"/>
      <c r="E10" s="287"/>
      <c r="F10" s="287"/>
      <c r="G10" s="287"/>
      <c r="H10" s="287"/>
      <c r="I10" s="287"/>
      <c r="J10" s="287"/>
    </row>
    <row r="11" spans="1:11">
      <c r="A11" s="261" t="s">
        <v>9</v>
      </c>
      <c r="B11" s="287"/>
      <c r="C11" s="287"/>
      <c r="D11" s="287"/>
      <c r="E11" s="287"/>
      <c r="F11" s="287"/>
      <c r="G11" s="287"/>
      <c r="H11" s="287"/>
      <c r="I11" s="287"/>
      <c r="J11" s="287"/>
    </row>
    <row r="12" spans="1:11" s="275" customFormat="1" ht="15">
      <c r="A12" s="263" t="s">
        <v>382</v>
      </c>
      <c r="B12" s="285">
        <v>2.6475203619884091E-2</v>
      </c>
      <c r="C12" s="285">
        <v>2.7881635024644521E-2</v>
      </c>
      <c r="D12" s="285">
        <v>2.7252281074167408E-2</v>
      </c>
      <c r="E12" s="285">
        <v>2.877541884850026E-2</v>
      </c>
      <c r="F12" s="285">
        <v>2.6630884572261822E-2</v>
      </c>
      <c r="G12" s="285">
        <v>2.7882214407758978E-2</v>
      </c>
      <c r="H12" s="285">
        <v>2.6520443798945526E-2</v>
      </c>
      <c r="I12" s="285">
        <v>2.7470582685456602E-2</v>
      </c>
      <c r="J12" s="285">
        <v>2.7426298221421716E-2</v>
      </c>
      <c r="K12" s="269"/>
    </row>
    <row r="13" spans="1:11">
      <c r="A13" s="263" t="s">
        <v>347</v>
      </c>
      <c r="B13" s="285">
        <v>2.4138243928039781E-2</v>
      </c>
      <c r="C13" s="285">
        <v>2.5432042318617808E-2</v>
      </c>
      <c r="D13" s="285">
        <v>2.4914733224751118E-2</v>
      </c>
      <c r="E13" s="285">
        <v>2.6743230916679721E-2</v>
      </c>
      <c r="F13" s="285">
        <v>2.4086467914702536E-2</v>
      </c>
      <c r="G13" s="285">
        <v>2.5367076104692507E-2</v>
      </c>
      <c r="H13" s="285">
        <v>2.3959410926587758E-2</v>
      </c>
      <c r="I13" s="285">
        <v>2.4649670828754779E-2</v>
      </c>
      <c r="J13" s="285">
        <v>2.4772108782824379E-2</v>
      </c>
    </row>
    <row r="14" spans="1:11">
      <c r="A14" s="267"/>
      <c r="B14" s="285"/>
      <c r="C14" s="285"/>
      <c r="D14" s="285"/>
      <c r="E14" s="285"/>
      <c r="F14" s="285"/>
      <c r="G14" s="285"/>
      <c r="H14" s="285"/>
      <c r="I14" s="285"/>
      <c r="J14" s="285"/>
    </row>
    <row r="15" spans="1:11">
      <c r="A15" s="261" t="s">
        <v>119</v>
      </c>
      <c r="B15" s="285"/>
      <c r="C15" s="285"/>
      <c r="D15" s="285"/>
      <c r="E15" s="285"/>
      <c r="F15" s="285"/>
      <c r="G15" s="285"/>
      <c r="H15" s="285"/>
      <c r="I15" s="285"/>
      <c r="J15" s="285"/>
    </row>
    <row r="16" spans="1:11">
      <c r="A16" s="263" t="s">
        <v>130</v>
      </c>
      <c r="B16" s="285">
        <v>0.5622164614387557</v>
      </c>
      <c r="C16" s="285">
        <v>0.54157119476268412</v>
      </c>
      <c r="D16" s="285">
        <v>0.58614504142820534</v>
      </c>
      <c r="E16" s="285">
        <v>0.60264840182648405</v>
      </c>
      <c r="F16" s="285">
        <v>0.50335965059633803</v>
      </c>
      <c r="G16" s="285">
        <v>0.55393842463014797</v>
      </c>
      <c r="H16" s="285">
        <v>0.62525439407955596</v>
      </c>
      <c r="I16" s="285">
        <v>0.53041903350621555</v>
      </c>
      <c r="J16" s="285">
        <v>0.5989094213874584</v>
      </c>
    </row>
    <row r="17" spans="1:16384">
      <c r="A17" s="263" t="s">
        <v>131</v>
      </c>
      <c r="B17" s="285">
        <v>2.269295758068221E-2</v>
      </c>
      <c r="C17" s="285">
        <v>2.1556001032865351E-2</v>
      </c>
      <c r="D17" s="285">
        <v>2.2997699675577368E-2</v>
      </c>
      <c r="E17" s="285">
        <v>2.2145636945560231E-2</v>
      </c>
      <c r="F17" s="285">
        <v>2.0023609684118784E-2</v>
      </c>
      <c r="G17" s="285">
        <v>2.4024847713591056E-2</v>
      </c>
      <c r="H17" s="285">
        <v>2.3720764384474392E-2</v>
      </c>
      <c r="I17" s="285">
        <v>2.2482705145762606E-2</v>
      </c>
      <c r="J17" s="285">
        <v>2.0890569769789761E-2</v>
      </c>
    </row>
    <row r="18" spans="1:16384">
      <c r="A18" s="263" t="s">
        <v>397</v>
      </c>
      <c r="B18" s="288">
        <v>802</v>
      </c>
      <c r="C18" s="288">
        <v>880</v>
      </c>
      <c r="D18" s="288">
        <v>917</v>
      </c>
      <c r="E18" s="288">
        <v>904</v>
      </c>
      <c r="F18" s="288">
        <v>933</v>
      </c>
      <c r="G18" s="288">
        <v>966</v>
      </c>
      <c r="H18" s="288">
        <v>956</v>
      </c>
      <c r="I18" s="288">
        <v>941</v>
      </c>
      <c r="J18" s="288">
        <v>950</v>
      </c>
    </row>
    <row r="19" spans="1:16384">
      <c r="A19" s="265"/>
      <c r="B19" s="285"/>
      <c r="C19" s="285"/>
      <c r="D19" s="285"/>
      <c r="E19" s="285"/>
      <c r="F19" s="285"/>
      <c r="G19" s="285"/>
      <c r="H19" s="285"/>
      <c r="I19" s="285"/>
      <c r="J19" s="285"/>
    </row>
    <row r="20" spans="1:16384">
      <c r="A20" s="261" t="s">
        <v>121</v>
      </c>
      <c r="B20" s="285"/>
      <c r="C20" s="285"/>
      <c r="D20" s="285"/>
      <c r="E20" s="285"/>
      <c r="F20" s="285"/>
      <c r="G20" s="285"/>
      <c r="H20" s="285"/>
      <c r="I20" s="285"/>
      <c r="J20" s="285"/>
    </row>
    <row r="21" spans="1:16384">
      <c r="A21" s="263" t="s">
        <v>432</v>
      </c>
      <c r="B21" s="285">
        <v>2.5407657452178937E-2</v>
      </c>
      <c r="C21" s="285">
        <v>2.4483890311594578E-2</v>
      </c>
      <c r="D21" s="285">
        <v>2.4995650339750174E-2</v>
      </c>
      <c r="E21" s="285">
        <v>2.5999999999999999E-2</v>
      </c>
      <c r="F21" s="285">
        <v>2.9496113609994889E-2</v>
      </c>
      <c r="G21" s="285">
        <v>2.9758268178119225E-2</v>
      </c>
      <c r="H21" s="285">
        <v>3.3403476193919007E-2</v>
      </c>
      <c r="I21" s="285" t="s">
        <v>112</v>
      </c>
      <c r="J21" s="285" t="s">
        <v>112</v>
      </c>
    </row>
    <row r="22" spans="1:16384">
      <c r="A22" s="263" t="s">
        <v>417</v>
      </c>
      <c r="B22" s="285" t="s">
        <v>112</v>
      </c>
      <c r="C22" s="285" t="s">
        <v>112</v>
      </c>
      <c r="D22" s="285" t="s">
        <v>112</v>
      </c>
      <c r="E22" s="285" t="s">
        <v>112</v>
      </c>
      <c r="F22" s="285" t="s">
        <v>112</v>
      </c>
      <c r="G22" s="285" t="s">
        <v>112</v>
      </c>
      <c r="H22" s="285" t="s">
        <v>112</v>
      </c>
      <c r="I22" s="285">
        <v>9.7098291316493942E-3</v>
      </c>
      <c r="J22" s="285">
        <v>1.3582854368449509E-2</v>
      </c>
    </row>
    <row r="23" spans="1:16384">
      <c r="A23" s="263" t="s">
        <v>418</v>
      </c>
      <c r="B23" s="285" t="s">
        <v>112</v>
      </c>
      <c r="C23" s="285" t="s">
        <v>112</v>
      </c>
      <c r="D23" s="285" t="s">
        <v>112</v>
      </c>
      <c r="E23" s="285" t="s">
        <v>112</v>
      </c>
      <c r="F23" s="285" t="s">
        <v>112</v>
      </c>
      <c r="G23" s="285" t="s">
        <v>112</v>
      </c>
      <c r="H23" s="285" t="s">
        <v>112</v>
      </c>
      <c r="I23" s="285">
        <v>0.80505556425105651</v>
      </c>
      <c r="J23" s="285">
        <v>0.74607216046699376</v>
      </c>
    </row>
    <row r="24" spans="1:16384">
      <c r="A24" s="263" t="s">
        <v>419</v>
      </c>
      <c r="B24" s="285" t="s">
        <v>112</v>
      </c>
      <c r="C24" s="285" t="s">
        <v>112</v>
      </c>
      <c r="D24" s="285" t="s">
        <v>112</v>
      </c>
      <c r="E24" s="285" t="s">
        <v>112</v>
      </c>
      <c r="F24" s="285" t="s">
        <v>112</v>
      </c>
      <c r="G24" s="285" t="s">
        <v>112</v>
      </c>
      <c r="H24" s="285" t="s">
        <v>112</v>
      </c>
      <c r="I24" s="285">
        <v>1.6479491557774947E-2</v>
      </c>
      <c r="J24" s="285">
        <v>2.110592808806741E-2</v>
      </c>
    </row>
    <row r="25" spans="1:16384">
      <c r="A25" s="263" t="s">
        <v>420</v>
      </c>
      <c r="B25" s="285" t="s">
        <v>112</v>
      </c>
      <c r="C25" s="285" t="s">
        <v>112</v>
      </c>
      <c r="D25" s="285" t="s">
        <v>112</v>
      </c>
      <c r="E25" s="285" t="s">
        <v>112</v>
      </c>
      <c r="F25" s="285" t="s">
        <v>112</v>
      </c>
      <c r="G25" s="285" t="s">
        <v>112</v>
      </c>
      <c r="H25" s="285" t="s">
        <v>112</v>
      </c>
      <c r="I25" s="285">
        <v>4.202283244001713E-2</v>
      </c>
      <c r="J25" s="285">
        <v>4.9686681232723559E-2</v>
      </c>
    </row>
    <row r="26" spans="1:16384">
      <c r="A26" s="263" t="s">
        <v>35</v>
      </c>
      <c r="B26" s="285">
        <v>0.62247363280042534</v>
      </c>
      <c r="C26" s="285">
        <v>0.63091131237641063</v>
      </c>
      <c r="D26" s="285">
        <v>0.64437564401680214</v>
      </c>
      <c r="E26" s="285">
        <v>0.68417169570436176</v>
      </c>
      <c r="F26" s="285">
        <v>0.66163225730221253</v>
      </c>
      <c r="G26" s="285">
        <v>0.67760311694312314</v>
      </c>
      <c r="H26" s="285">
        <v>0.68829133059883385</v>
      </c>
      <c r="I26" s="285">
        <v>0.66805954992162397</v>
      </c>
      <c r="J26" s="285">
        <v>0.68370891083149987</v>
      </c>
    </row>
    <row r="27" spans="1:16384">
      <c r="A27" s="263"/>
      <c r="B27" s="285"/>
      <c r="C27" s="285"/>
      <c r="D27" s="285"/>
      <c r="E27" s="285"/>
      <c r="F27" s="285"/>
      <c r="G27" s="285"/>
      <c r="H27" s="285"/>
      <c r="I27" s="285"/>
      <c r="J27" s="285"/>
    </row>
    <row r="28" spans="1:16384">
      <c r="A28" s="271" t="s">
        <v>433</v>
      </c>
      <c r="B28" s="285"/>
      <c r="C28" s="285"/>
      <c r="D28" s="285"/>
      <c r="E28" s="285"/>
      <c r="F28" s="285"/>
      <c r="G28" s="285"/>
      <c r="H28" s="285"/>
      <c r="I28" s="285"/>
      <c r="J28" s="285"/>
    </row>
    <row r="29" spans="1:16384">
      <c r="A29" s="271" t="s">
        <v>421</v>
      </c>
      <c r="B29" s="263"/>
      <c r="C29" s="263"/>
      <c r="D29" s="263"/>
      <c r="E29" s="263"/>
      <c r="F29" s="263"/>
      <c r="G29" s="263"/>
      <c r="H29" s="263"/>
      <c r="I29" s="263"/>
      <c r="J29" s="263"/>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c r="BK29" s="271"/>
      <c r="BL29" s="271"/>
      <c r="BM29" s="271"/>
      <c r="BN29" s="271"/>
      <c r="BO29" s="271"/>
      <c r="BP29" s="271"/>
      <c r="BQ29" s="271"/>
      <c r="BR29" s="271"/>
      <c r="BS29" s="271"/>
      <c r="BT29" s="271"/>
      <c r="BU29" s="271"/>
      <c r="BV29" s="271"/>
      <c r="BW29" s="271"/>
      <c r="BX29" s="271"/>
      <c r="BY29" s="271"/>
      <c r="BZ29" s="271"/>
      <c r="CA29" s="271"/>
      <c r="CB29" s="271"/>
      <c r="CC29" s="271"/>
      <c r="CD29" s="271"/>
      <c r="CE29" s="271"/>
      <c r="CF29" s="271"/>
      <c r="CG29" s="271"/>
      <c r="CH29" s="271"/>
      <c r="CI29" s="271"/>
      <c r="CJ29" s="271"/>
      <c r="CK29" s="271"/>
      <c r="CL29" s="271"/>
      <c r="CM29" s="271"/>
      <c r="CN29" s="271"/>
      <c r="CO29" s="271"/>
      <c r="CP29" s="271"/>
      <c r="CQ29" s="271"/>
      <c r="CR29" s="271"/>
      <c r="CS29" s="271"/>
      <c r="CT29" s="271"/>
      <c r="CU29" s="271"/>
      <c r="CV29" s="271"/>
      <c r="CW29" s="271"/>
      <c r="CX29" s="271"/>
      <c r="CY29" s="271"/>
      <c r="CZ29" s="271"/>
      <c r="DA29" s="271"/>
      <c r="DB29" s="271"/>
      <c r="DC29" s="271"/>
      <c r="DD29" s="271"/>
      <c r="DE29" s="271"/>
      <c r="DF29" s="271"/>
      <c r="DG29" s="271"/>
      <c r="DH29" s="271"/>
      <c r="DI29" s="271"/>
      <c r="DJ29" s="271"/>
      <c r="DK29" s="271"/>
      <c r="DL29" s="271"/>
      <c r="DM29" s="271"/>
      <c r="DN29" s="271"/>
      <c r="DO29" s="271"/>
      <c r="DP29" s="271"/>
      <c r="DQ29" s="271"/>
      <c r="DR29" s="271"/>
      <c r="DS29" s="271"/>
      <c r="DT29" s="271"/>
      <c r="DU29" s="271"/>
      <c r="DV29" s="271"/>
      <c r="DW29" s="271"/>
      <c r="DX29" s="271"/>
      <c r="DY29" s="271"/>
      <c r="DZ29" s="271"/>
      <c r="EA29" s="271"/>
      <c r="EB29" s="271"/>
      <c r="EC29" s="271"/>
      <c r="ED29" s="271"/>
      <c r="EE29" s="271"/>
      <c r="EF29" s="271"/>
      <c r="EG29" s="271"/>
      <c r="EH29" s="271"/>
      <c r="EI29" s="271"/>
      <c r="EJ29" s="271"/>
      <c r="EK29" s="271"/>
      <c r="EL29" s="271"/>
      <c r="EM29" s="271"/>
      <c r="EN29" s="271"/>
      <c r="EO29" s="271"/>
      <c r="EP29" s="271"/>
      <c r="EQ29" s="271"/>
      <c r="ER29" s="271"/>
      <c r="ES29" s="271"/>
      <c r="ET29" s="271"/>
      <c r="EU29" s="271"/>
      <c r="EV29" s="271"/>
      <c r="EW29" s="271"/>
      <c r="EX29" s="271"/>
      <c r="EY29" s="271"/>
      <c r="EZ29" s="271"/>
      <c r="FA29" s="271"/>
      <c r="FB29" s="271"/>
      <c r="FC29" s="271"/>
      <c r="FD29" s="271"/>
      <c r="FE29" s="271"/>
      <c r="FF29" s="271"/>
      <c r="FG29" s="271"/>
      <c r="FH29" s="271"/>
      <c r="FI29" s="271"/>
      <c r="FJ29" s="271"/>
      <c r="FK29" s="271"/>
      <c r="FL29" s="271"/>
      <c r="FM29" s="271"/>
      <c r="FN29" s="271"/>
      <c r="FO29" s="271"/>
      <c r="FP29" s="271"/>
      <c r="FQ29" s="271"/>
      <c r="FR29" s="271"/>
      <c r="FS29" s="271"/>
      <c r="FT29" s="271"/>
      <c r="FU29" s="271"/>
      <c r="FV29" s="271"/>
      <c r="FW29" s="271"/>
      <c r="FX29" s="271"/>
      <c r="FY29" s="271"/>
      <c r="FZ29" s="271"/>
      <c r="GA29" s="271"/>
      <c r="GB29" s="271"/>
      <c r="GC29" s="271"/>
      <c r="GD29" s="271"/>
      <c r="GE29" s="271"/>
      <c r="GF29" s="271"/>
      <c r="GG29" s="271"/>
      <c r="GH29" s="271"/>
      <c r="GI29" s="271"/>
      <c r="GJ29" s="271"/>
      <c r="GK29" s="271"/>
      <c r="GL29" s="271"/>
      <c r="GM29" s="271"/>
      <c r="GN29" s="271"/>
      <c r="GO29" s="271"/>
      <c r="GP29" s="271"/>
      <c r="GQ29" s="271"/>
      <c r="GR29" s="271"/>
      <c r="GS29" s="271"/>
      <c r="GT29" s="271"/>
      <c r="GU29" s="271"/>
      <c r="GV29" s="271"/>
      <c r="GW29" s="271"/>
      <c r="GX29" s="271"/>
      <c r="GY29" s="271"/>
      <c r="GZ29" s="271"/>
      <c r="HA29" s="271"/>
      <c r="HB29" s="271"/>
      <c r="HC29" s="271"/>
      <c r="HD29" s="271"/>
      <c r="HE29" s="271"/>
      <c r="HF29" s="271"/>
      <c r="HG29" s="271"/>
      <c r="HH29" s="271"/>
      <c r="HI29" s="271"/>
      <c r="HJ29" s="271"/>
      <c r="HK29" s="271"/>
      <c r="HL29" s="271"/>
      <c r="HM29" s="271"/>
      <c r="HN29" s="271"/>
      <c r="HO29" s="271"/>
      <c r="HP29" s="271"/>
      <c r="HQ29" s="271"/>
      <c r="HR29" s="271"/>
      <c r="HS29" s="271"/>
      <c r="HT29" s="271"/>
      <c r="HU29" s="271"/>
      <c r="HV29" s="271"/>
      <c r="HW29" s="271"/>
      <c r="HX29" s="271"/>
      <c r="HY29" s="271"/>
      <c r="HZ29" s="271"/>
      <c r="IA29" s="271"/>
      <c r="IB29" s="271"/>
      <c r="IC29" s="271"/>
      <c r="ID29" s="271"/>
      <c r="IE29" s="271"/>
      <c r="IF29" s="271"/>
      <c r="IG29" s="271"/>
      <c r="IH29" s="271"/>
      <c r="II29" s="271"/>
      <c r="IJ29" s="271"/>
      <c r="IK29" s="271"/>
      <c r="IL29" s="271"/>
      <c r="IM29" s="271"/>
      <c r="IN29" s="271"/>
      <c r="IO29" s="271"/>
      <c r="IP29" s="271"/>
      <c r="IQ29" s="271"/>
      <c r="IR29" s="271"/>
      <c r="IS29" s="271"/>
      <c r="IT29" s="271"/>
      <c r="IU29" s="271"/>
      <c r="IV29" s="271"/>
      <c r="IW29" s="271"/>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c r="JU29" s="271"/>
      <c r="JV29" s="271"/>
      <c r="JW29" s="271"/>
      <c r="JX29" s="271"/>
      <c r="JY29" s="271"/>
      <c r="JZ29" s="271"/>
      <c r="KA29" s="271"/>
      <c r="KB29" s="271"/>
      <c r="KC29" s="271"/>
      <c r="KD29" s="271"/>
      <c r="KE29" s="271"/>
      <c r="KF29" s="271"/>
      <c r="KG29" s="271"/>
      <c r="KH29" s="271"/>
      <c r="KI29" s="271"/>
      <c r="KJ29" s="271"/>
      <c r="KK29" s="271"/>
      <c r="KL29" s="271"/>
      <c r="KM29" s="271"/>
      <c r="KN29" s="271"/>
      <c r="KO29" s="271"/>
      <c r="KP29" s="271"/>
      <c r="KQ29" s="271"/>
      <c r="KR29" s="271"/>
      <c r="KS29" s="271"/>
      <c r="KT29" s="271"/>
      <c r="KU29" s="271"/>
      <c r="KV29" s="271"/>
      <c r="KW29" s="271"/>
      <c r="KX29" s="271"/>
      <c r="KY29" s="271"/>
      <c r="KZ29" s="271"/>
      <c r="LA29" s="271"/>
      <c r="LB29" s="271"/>
      <c r="LC29" s="271"/>
      <c r="LD29" s="271"/>
      <c r="LE29" s="271"/>
      <c r="LF29" s="271"/>
      <c r="LG29" s="271"/>
      <c r="LH29" s="271"/>
      <c r="LI29" s="271"/>
      <c r="LJ29" s="271"/>
      <c r="LK29" s="271"/>
      <c r="LL29" s="271"/>
      <c r="LM29" s="271"/>
      <c r="LN29" s="271"/>
      <c r="LO29" s="271"/>
      <c r="LP29" s="271"/>
      <c r="LQ29" s="271"/>
      <c r="LR29" s="271"/>
      <c r="LS29" s="271"/>
      <c r="LT29" s="271"/>
      <c r="LU29" s="271"/>
      <c r="LV29" s="271"/>
      <c r="LW29" s="271"/>
      <c r="LX29" s="271"/>
      <c r="LY29" s="271"/>
      <c r="LZ29" s="271"/>
      <c r="MA29" s="271"/>
      <c r="MB29" s="271"/>
      <c r="MC29" s="271"/>
      <c r="MD29" s="271"/>
      <c r="ME29" s="271"/>
      <c r="MF29" s="271"/>
      <c r="MG29" s="271"/>
      <c r="MH29" s="271"/>
      <c r="MI29" s="271"/>
      <c r="MJ29" s="271"/>
      <c r="MK29" s="271"/>
      <c r="ML29" s="271"/>
      <c r="MM29" s="271"/>
      <c r="MN29" s="271"/>
      <c r="MO29" s="271"/>
      <c r="MP29" s="271"/>
      <c r="MQ29" s="271"/>
      <c r="MR29" s="271"/>
      <c r="MS29" s="271"/>
      <c r="MT29" s="271"/>
      <c r="MU29" s="271"/>
      <c r="MV29" s="271"/>
      <c r="MW29" s="271"/>
      <c r="MX29" s="271"/>
      <c r="MY29" s="271"/>
      <c r="MZ29" s="271"/>
      <c r="NA29" s="271"/>
      <c r="NB29" s="271"/>
      <c r="NC29" s="271"/>
      <c r="ND29" s="271"/>
      <c r="NE29" s="271"/>
      <c r="NF29" s="271"/>
      <c r="NG29" s="271"/>
      <c r="NH29" s="271"/>
      <c r="NI29" s="271"/>
      <c r="NJ29" s="271"/>
      <c r="NK29" s="271"/>
      <c r="NL29" s="271"/>
      <c r="NM29" s="271"/>
      <c r="NN29" s="271"/>
      <c r="NO29" s="271"/>
      <c r="NP29" s="271"/>
      <c r="NQ29" s="271"/>
      <c r="NR29" s="271"/>
      <c r="NS29" s="271"/>
      <c r="NT29" s="271"/>
      <c r="NU29" s="271"/>
      <c r="NV29" s="271"/>
      <c r="NW29" s="271"/>
      <c r="NX29" s="271"/>
      <c r="NY29" s="271"/>
      <c r="NZ29" s="271"/>
      <c r="OA29" s="271"/>
      <c r="OB29" s="271"/>
      <c r="OC29" s="271"/>
      <c r="OD29" s="271"/>
      <c r="OE29" s="271"/>
      <c r="OF29" s="271"/>
      <c r="OG29" s="271"/>
      <c r="OH29" s="271"/>
      <c r="OI29" s="271"/>
      <c r="OJ29" s="271"/>
      <c r="OK29" s="271"/>
      <c r="OL29" s="271"/>
      <c r="OM29" s="271"/>
      <c r="ON29" s="271"/>
      <c r="OO29" s="271"/>
      <c r="OP29" s="271"/>
      <c r="OQ29" s="271"/>
      <c r="OR29" s="271"/>
      <c r="OS29" s="271"/>
      <c r="OT29" s="271"/>
      <c r="OU29" s="271"/>
      <c r="OV29" s="271"/>
      <c r="OW29" s="271"/>
      <c r="OX29" s="271"/>
      <c r="OY29" s="271"/>
      <c r="OZ29" s="271"/>
      <c r="PA29" s="271"/>
      <c r="PB29" s="271"/>
      <c r="PC29" s="271"/>
      <c r="PD29" s="271"/>
      <c r="PE29" s="271"/>
      <c r="PF29" s="271"/>
      <c r="PG29" s="271"/>
      <c r="PH29" s="271"/>
      <c r="PI29" s="271"/>
      <c r="PJ29" s="271"/>
      <c r="PK29" s="271"/>
      <c r="PL29" s="271"/>
      <c r="PM29" s="271"/>
      <c r="PN29" s="271"/>
      <c r="PO29" s="271"/>
      <c r="PP29" s="271"/>
      <c r="PQ29" s="271"/>
      <c r="PR29" s="271"/>
      <c r="PS29" s="271"/>
      <c r="PT29" s="271"/>
      <c r="PU29" s="271"/>
      <c r="PV29" s="271"/>
      <c r="PW29" s="271"/>
      <c r="PX29" s="271"/>
      <c r="PY29" s="271"/>
      <c r="PZ29" s="271"/>
      <c r="QA29" s="271"/>
      <c r="QB29" s="271"/>
      <c r="QC29" s="271"/>
      <c r="QD29" s="271"/>
      <c r="QE29" s="271"/>
      <c r="QF29" s="271"/>
      <c r="QG29" s="271"/>
      <c r="QH29" s="271"/>
      <c r="QI29" s="271"/>
      <c r="QJ29" s="271"/>
      <c r="QK29" s="271"/>
      <c r="QL29" s="271"/>
      <c r="QM29" s="271"/>
      <c r="QN29" s="271"/>
      <c r="QO29" s="271"/>
      <c r="QP29" s="271"/>
      <c r="QQ29" s="271"/>
      <c r="QR29" s="271"/>
      <c r="QS29" s="271"/>
      <c r="QT29" s="271"/>
      <c r="QU29" s="271"/>
      <c r="QV29" s="271"/>
      <c r="QW29" s="271"/>
      <c r="QX29" s="271"/>
      <c r="QY29" s="271"/>
      <c r="QZ29" s="271"/>
      <c r="RA29" s="271"/>
      <c r="RB29" s="271"/>
      <c r="RC29" s="271"/>
      <c r="RD29" s="271"/>
      <c r="RE29" s="271"/>
      <c r="RF29" s="271"/>
      <c r="RG29" s="271"/>
      <c r="RH29" s="271"/>
      <c r="RI29" s="271"/>
      <c r="RJ29" s="271"/>
      <c r="RK29" s="271"/>
      <c r="RL29" s="271"/>
      <c r="RM29" s="271"/>
      <c r="RN29" s="271"/>
      <c r="RO29" s="271"/>
      <c r="RP29" s="271"/>
      <c r="RQ29" s="271"/>
      <c r="RR29" s="271"/>
      <c r="RS29" s="271"/>
      <c r="RT29" s="271"/>
      <c r="RU29" s="271"/>
      <c r="RV29" s="271"/>
      <c r="RW29" s="271"/>
      <c r="RX29" s="271"/>
      <c r="RY29" s="271"/>
      <c r="RZ29" s="271"/>
      <c r="SA29" s="271"/>
      <c r="SB29" s="271"/>
      <c r="SC29" s="271"/>
      <c r="SD29" s="271"/>
      <c r="SE29" s="271"/>
      <c r="SF29" s="271"/>
      <c r="SG29" s="271"/>
      <c r="SH29" s="271"/>
      <c r="SI29" s="271"/>
      <c r="SJ29" s="271"/>
      <c r="SK29" s="271"/>
      <c r="SL29" s="271"/>
      <c r="SM29" s="271"/>
      <c r="SN29" s="271"/>
      <c r="SO29" s="271"/>
      <c r="SP29" s="271"/>
      <c r="SQ29" s="271"/>
      <c r="SR29" s="271"/>
      <c r="SS29" s="271"/>
      <c r="ST29" s="271"/>
      <c r="SU29" s="271"/>
      <c r="SV29" s="271"/>
      <c r="SW29" s="271"/>
      <c r="SX29" s="271"/>
      <c r="SY29" s="271"/>
      <c r="SZ29" s="271"/>
      <c r="TA29" s="271"/>
      <c r="TB29" s="271"/>
      <c r="TC29" s="271"/>
      <c r="TD29" s="271"/>
      <c r="TE29" s="271"/>
      <c r="TF29" s="271"/>
      <c r="TG29" s="271"/>
      <c r="TH29" s="271"/>
      <c r="TI29" s="271"/>
      <c r="TJ29" s="271"/>
      <c r="TK29" s="271"/>
      <c r="TL29" s="271"/>
      <c r="TM29" s="271"/>
      <c r="TN29" s="271"/>
      <c r="TO29" s="271"/>
      <c r="TP29" s="271"/>
      <c r="TQ29" s="271"/>
      <c r="TR29" s="271"/>
      <c r="TS29" s="271"/>
      <c r="TT29" s="271"/>
      <c r="TU29" s="271"/>
      <c r="TV29" s="271"/>
      <c r="TW29" s="271"/>
      <c r="TX29" s="271"/>
      <c r="TY29" s="271"/>
      <c r="TZ29" s="271"/>
      <c r="UA29" s="271"/>
      <c r="UB29" s="271"/>
      <c r="UC29" s="271"/>
      <c r="UD29" s="271"/>
      <c r="UE29" s="271"/>
      <c r="UF29" s="271"/>
      <c r="UG29" s="271"/>
      <c r="UH29" s="271"/>
      <c r="UI29" s="271"/>
      <c r="UJ29" s="271"/>
      <c r="UK29" s="271"/>
      <c r="UL29" s="271"/>
      <c r="UM29" s="271"/>
      <c r="UN29" s="271"/>
      <c r="UO29" s="271"/>
      <c r="UP29" s="271"/>
      <c r="UQ29" s="271"/>
      <c r="UR29" s="271"/>
      <c r="US29" s="271"/>
      <c r="UT29" s="271"/>
      <c r="UU29" s="271"/>
      <c r="UV29" s="271"/>
      <c r="UW29" s="271"/>
      <c r="UX29" s="271"/>
      <c r="UY29" s="271"/>
      <c r="UZ29" s="271"/>
      <c r="VA29" s="271"/>
      <c r="VB29" s="271"/>
      <c r="VC29" s="271"/>
      <c r="VD29" s="271"/>
      <c r="VE29" s="271"/>
      <c r="VF29" s="271"/>
      <c r="VG29" s="271"/>
      <c r="VH29" s="271"/>
      <c r="VI29" s="271"/>
      <c r="VJ29" s="271"/>
      <c r="VK29" s="271"/>
      <c r="VL29" s="271"/>
      <c r="VM29" s="271"/>
      <c r="VN29" s="271"/>
      <c r="VO29" s="271"/>
      <c r="VP29" s="271"/>
      <c r="VQ29" s="271"/>
      <c r="VR29" s="271"/>
      <c r="VS29" s="271"/>
      <c r="VT29" s="271"/>
      <c r="VU29" s="271"/>
      <c r="VV29" s="271"/>
      <c r="VW29" s="271"/>
      <c r="VX29" s="271"/>
      <c r="VY29" s="271"/>
      <c r="VZ29" s="271"/>
      <c r="WA29" s="271"/>
      <c r="WB29" s="271"/>
      <c r="WC29" s="271"/>
      <c r="WD29" s="271"/>
      <c r="WE29" s="271"/>
      <c r="WF29" s="271"/>
      <c r="WG29" s="271"/>
      <c r="WH29" s="271"/>
      <c r="WI29" s="271"/>
      <c r="WJ29" s="271"/>
      <c r="WK29" s="271"/>
      <c r="WL29" s="271"/>
      <c r="WM29" s="271"/>
      <c r="WN29" s="271"/>
      <c r="WO29" s="271"/>
      <c r="WP29" s="271"/>
      <c r="WQ29" s="271"/>
      <c r="WR29" s="271"/>
      <c r="WS29" s="271"/>
      <c r="WT29" s="271"/>
      <c r="WU29" s="271"/>
      <c r="WV29" s="271"/>
      <c r="WW29" s="271"/>
      <c r="WX29" s="271"/>
      <c r="WY29" s="271"/>
      <c r="WZ29" s="271"/>
      <c r="XA29" s="271"/>
      <c r="XB29" s="271"/>
      <c r="XC29" s="271"/>
      <c r="XD29" s="271"/>
      <c r="XE29" s="271"/>
      <c r="XF29" s="271"/>
      <c r="XG29" s="271"/>
      <c r="XH29" s="271"/>
      <c r="XI29" s="271"/>
      <c r="XJ29" s="271"/>
      <c r="XK29" s="271"/>
      <c r="XL29" s="271"/>
      <c r="XM29" s="271"/>
      <c r="XN29" s="271"/>
      <c r="XO29" s="271"/>
      <c r="XP29" s="271"/>
      <c r="XQ29" s="271"/>
      <c r="XR29" s="271"/>
      <c r="XS29" s="271"/>
      <c r="XT29" s="271"/>
      <c r="XU29" s="271"/>
      <c r="XV29" s="271"/>
      <c r="XW29" s="271"/>
      <c r="XX29" s="271"/>
      <c r="XY29" s="271"/>
      <c r="XZ29" s="271"/>
      <c r="YA29" s="271"/>
      <c r="YB29" s="271"/>
      <c r="YC29" s="271"/>
      <c r="YD29" s="271"/>
      <c r="YE29" s="271"/>
      <c r="YF29" s="271"/>
      <c r="YG29" s="271"/>
      <c r="YH29" s="271"/>
      <c r="YI29" s="271"/>
      <c r="YJ29" s="271"/>
      <c r="YK29" s="271"/>
      <c r="YL29" s="271"/>
      <c r="YM29" s="271"/>
      <c r="YN29" s="271"/>
      <c r="YO29" s="271"/>
      <c r="YP29" s="271"/>
      <c r="YQ29" s="271"/>
      <c r="YR29" s="271"/>
      <c r="YS29" s="271"/>
      <c r="YT29" s="271"/>
      <c r="YU29" s="271"/>
      <c r="YV29" s="271"/>
      <c r="YW29" s="271"/>
      <c r="YX29" s="271"/>
      <c r="YY29" s="271"/>
      <c r="YZ29" s="271"/>
      <c r="ZA29" s="271"/>
      <c r="ZB29" s="271"/>
      <c r="ZC29" s="271"/>
      <c r="ZD29" s="271"/>
      <c r="ZE29" s="271"/>
      <c r="ZF29" s="271"/>
      <c r="ZG29" s="271"/>
      <c r="ZH29" s="271"/>
      <c r="ZI29" s="271"/>
      <c r="ZJ29" s="271"/>
      <c r="ZK29" s="271"/>
      <c r="ZL29" s="271"/>
      <c r="ZM29" s="271"/>
      <c r="ZN29" s="271"/>
      <c r="ZO29" s="271"/>
      <c r="ZP29" s="271"/>
      <c r="ZQ29" s="271"/>
      <c r="ZR29" s="271"/>
      <c r="ZS29" s="271"/>
      <c r="ZT29" s="271"/>
      <c r="ZU29" s="271"/>
      <c r="ZV29" s="271"/>
      <c r="ZW29" s="271"/>
      <c r="ZX29" s="271"/>
      <c r="ZY29" s="271"/>
      <c r="ZZ29" s="271"/>
      <c r="AAA29" s="271"/>
      <c r="AAB29" s="271"/>
      <c r="AAC29" s="271"/>
      <c r="AAD29" s="271"/>
      <c r="AAE29" s="271"/>
      <c r="AAF29" s="271"/>
      <c r="AAG29" s="271"/>
      <c r="AAH29" s="271"/>
      <c r="AAI29" s="271"/>
      <c r="AAJ29" s="271"/>
      <c r="AAK29" s="271"/>
      <c r="AAL29" s="271"/>
      <c r="AAM29" s="271"/>
      <c r="AAN29" s="271"/>
      <c r="AAO29" s="271"/>
      <c r="AAP29" s="271"/>
      <c r="AAQ29" s="271"/>
      <c r="AAR29" s="271"/>
      <c r="AAS29" s="271"/>
      <c r="AAT29" s="271"/>
      <c r="AAU29" s="271"/>
      <c r="AAV29" s="271"/>
      <c r="AAW29" s="271"/>
      <c r="AAX29" s="271"/>
      <c r="AAY29" s="271"/>
      <c r="AAZ29" s="271"/>
      <c r="ABA29" s="271"/>
      <c r="ABB29" s="271"/>
      <c r="ABC29" s="271"/>
      <c r="ABD29" s="271"/>
      <c r="ABE29" s="271"/>
      <c r="ABF29" s="271"/>
      <c r="ABG29" s="271"/>
      <c r="ABH29" s="271"/>
      <c r="ABI29" s="271"/>
      <c r="ABJ29" s="271"/>
      <c r="ABK29" s="271"/>
      <c r="ABL29" s="271"/>
      <c r="ABM29" s="271"/>
      <c r="ABN29" s="271"/>
      <c r="ABO29" s="271"/>
      <c r="ABP29" s="271"/>
      <c r="ABQ29" s="271"/>
      <c r="ABR29" s="271"/>
      <c r="ABS29" s="271"/>
      <c r="ABT29" s="271"/>
      <c r="ABU29" s="271"/>
      <c r="ABV29" s="271"/>
      <c r="ABW29" s="271"/>
      <c r="ABX29" s="271"/>
      <c r="ABY29" s="271"/>
      <c r="ABZ29" s="271"/>
      <c r="ACA29" s="271"/>
      <c r="ACB29" s="271"/>
      <c r="ACC29" s="271"/>
      <c r="ACD29" s="271"/>
      <c r="ACE29" s="271"/>
      <c r="ACF29" s="271"/>
      <c r="ACG29" s="271"/>
      <c r="ACH29" s="271"/>
      <c r="ACI29" s="271"/>
      <c r="ACJ29" s="271"/>
      <c r="ACK29" s="271"/>
      <c r="ACL29" s="271"/>
      <c r="ACM29" s="271"/>
      <c r="ACN29" s="271"/>
      <c r="ACO29" s="271"/>
      <c r="ACP29" s="271"/>
      <c r="ACQ29" s="271"/>
      <c r="ACR29" s="271"/>
      <c r="ACS29" s="271"/>
      <c r="ACT29" s="271"/>
      <c r="ACU29" s="271"/>
      <c r="ACV29" s="271"/>
      <c r="ACW29" s="271"/>
      <c r="ACX29" s="271"/>
      <c r="ACY29" s="271"/>
      <c r="ACZ29" s="271"/>
      <c r="ADA29" s="271"/>
      <c r="ADB29" s="271"/>
      <c r="ADC29" s="271"/>
      <c r="ADD29" s="271"/>
      <c r="ADE29" s="271"/>
      <c r="ADF29" s="271"/>
      <c r="ADG29" s="271"/>
      <c r="ADH29" s="271"/>
      <c r="ADI29" s="271"/>
      <c r="ADJ29" s="271"/>
      <c r="ADK29" s="271"/>
      <c r="ADL29" s="271"/>
      <c r="ADM29" s="271"/>
      <c r="ADN29" s="271"/>
      <c r="ADO29" s="271"/>
      <c r="ADP29" s="271"/>
      <c r="ADQ29" s="271"/>
      <c r="ADR29" s="271"/>
      <c r="ADS29" s="271"/>
      <c r="ADT29" s="271"/>
      <c r="ADU29" s="271"/>
      <c r="ADV29" s="271"/>
      <c r="ADW29" s="271"/>
      <c r="ADX29" s="271"/>
      <c r="ADY29" s="271"/>
      <c r="ADZ29" s="271"/>
      <c r="AEA29" s="271"/>
      <c r="AEB29" s="271"/>
      <c r="AEC29" s="271"/>
      <c r="AED29" s="271"/>
      <c r="AEE29" s="271"/>
      <c r="AEF29" s="271"/>
      <c r="AEG29" s="271"/>
      <c r="AEH29" s="271"/>
      <c r="AEI29" s="271"/>
      <c r="AEJ29" s="271"/>
      <c r="AEK29" s="271"/>
      <c r="AEL29" s="271"/>
      <c r="AEM29" s="271"/>
      <c r="AEN29" s="271"/>
      <c r="AEO29" s="271"/>
      <c r="AEP29" s="271"/>
      <c r="AEQ29" s="271"/>
      <c r="AER29" s="271"/>
      <c r="AES29" s="271"/>
      <c r="AET29" s="271"/>
      <c r="AEU29" s="271"/>
      <c r="AEV29" s="271"/>
      <c r="AEW29" s="271"/>
      <c r="AEX29" s="271"/>
      <c r="AEY29" s="271"/>
      <c r="AEZ29" s="271"/>
      <c r="AFA29" s="271"/>
      <c r="AFB29" s="271"/>
      <c r="AFC29" s="271"/>
      <c r="AFD29" s="271"/>
      <c r="AFE29" s="271"/>
      <c r="AFF29" s="271"/>
      <c r="AFG29" s="271"/>
      <c r="AFH29" s="271"/>
      <c r="AFI29" s="271"/>
      <c r="AFJ29" s="271"/>
      <c r="AFK29" s="271"/>
      <c r="AFL29" s="271"/>
      <c r="AFM29" s="271"/>
      <c r="AFN29" s="271"/>
      <c r="AFO29" s="271"/>
      <c r="AFP29" s="271"/>
      <c r="AFQ29" s="271"/>
      <c r="AFR29" s="271"/>
      <c r="AFS29" s="271"/>
      <c r="AFT29" s="271"/>
      <c r="AFU29" s="271"/>
      <c r="AFV29" s="271"/>
      <c r="AFW29" s="271"/>
      <c r="AFX29" s="271"/>
      <c r="AFY29" s="271"/>
      <c r="AFZ29" s="271"/>
      <c r="AGA29" s="271"/>
      <c r="AGB29" s="271"/>
      <c r="AGC29" s="271"/>
      <c r="AGD29" s="271"/>
      <c r="AGE29" s="271"/>
      <c r="AGF29" s="271"/>
      <c r="AGG29" s="271"/>
      <c r="AGH29" s="271"/>
      <c r="AGI29" s="271"/>
      <c r="AGJ29" s="271"/>
      <c r="AGK29" s="271"/>
      <c r="AGL29" s="271"/>
      <c r="AGM29" s="271"/>
      <c r="AGN29" s="271"/>
      <c r="AGO29" s="271"/>
      <c r="AGP29" s="271"/>
      <c r="AGQ29" s="271"/>
      <c r="AGR29" s="271"/>
      <c r="AGS29" s="271"/>
      <c r="AGT29" s="271"/>
      <c r="AGU29" s="271"/>
      <c r="AGV29" s="271"/>
      <c r="AGW29" s="271"/>
      <c r="AGX29" s="271"/>
      <c r="AGY29" s="271"/>
      <c r="AGZ29" s="271"/>
      <c r="AHA29" s="271"/>
      <c r="AHB29" s="271"/>
      <c r="AHC29" s="271"/>
      <c r="AHD29" s="271"/>
      <c r="AHE29" s="271"/>
      <c r="AHF29" s="271"/>
      <c r="AHG29" s="271"/>
      <c r="AHH29" s="271"/>
      <c r="AHI29" s="271"/>
      <c r="AHJ29" s="271"/>
      <c r="AHK29" s="271"/>
      <c r="AHL29" s="271"/>
      <c r="AHM29" s="271"/>
      <c r="AHN29" s="271"/>
      <c r="AHO29" s="271"/>
      <c r="AHP29" s="271"/>
      <c r="AHQ29" s="271"/>
      <c r="AHR29" s="271"/>
      <c r="AHS29" s="271"/>
      <c r="AHT29" s="271"/>
      <c r="AHU29" s="271"/>
      <c r="AHV29" s="271"/>
      <c r="AHW29" s="271"/>
      <c r="AHX29" s="271"/>
      <c r="AHY29" s="271"/>
      <c r="AHZ29" s="271"/>
      <c r="AIA29" s="271"/>
      <c r="AIB29" s="271"/>
      <c r="AIC29" s="271"/>
      <c r="AID29" s="271"/>
      <c r="AIE29" s="271"/>
      <c r="AIF29" s="271"/>
      <c r="AIG29" s="271"/>
      <c r="AIH29" s="271"/>
      <c r="AII29" s="271"/>
      <c r="AIJ29" s="271"/>
      <c r="AIK29" s="271"/>
      <c r="AIL29" s="271"/>
      <c r="AIM29" s="271"/>
      <c r="AIN29" s="271"/>
      <c r="AIO29" s="271"/>
      <c r="AIP29" s="271"/>
      <c r="AIQ29" s="271"/>
      <c r="AIR29" s="271"/>
      <c r="AIS29" s="271"/>
      <c r="AIT29" s="271"/>
      <c r="AIU29" s="271"/>
      <c r="AIV29" s="271"/>
      <c r="AIW29" s="271"/>
      <c r="AIX29" s="271"/>
      <c r="AIY29" s="271"/>
      <c r="AIZ29" s="271"/>
      <c r="AJA29" s="271"/>
      <c r="AJB29" s="271"/>
      <c r="AJC29" s="271"/>
      <c r="AJD29" s="271"/>
      <c r="AJE29" s="271"/>
      <c r="AJF29" s="271"/>
      <c r="AJG29" s="271"/>
      <c r="AJH29" s="271"/>
      <c r="AJI29" s="271"/>
      <c r="AJJ29" s="271"/>
      <c r="AJK29" s="271"/>
      <c r="AJL29" s="271"/>
      <c r="AJM29" s="271"/>
      <c r="AJN29" s="271"/>
      <c r="AJO29" s="271"/>
      <c r="AJP29" s="271"/>
      <c r="AJQ29" s="271"/>
      <c r="AJR29" s="271"/>
      <c r="AJS29" s="271"/>
      <c r="AJT29" s="271"/>
      <c r="AJU29" s="271"/>
      <c r="AJV29" s="271"/>
      <c r="AJW29" s="271"/>
      <c r="AJX29" s="271"/>
      <c r="AJY29" s="271"/>
      <c r="AJZ29" s="271"/>
      <c r="AKA29" s="271"/>
      <c r="AKB29" s="271"/>
      <c r="AKC29" s="271"/>
      <c r="AKD29" s="271"/>
      <c r="AKE29" s="271"/>
      <c r="AKF29" s="271"/>
      <c r="AKG29" s="271"/>
      <c r="AKH29" s="271"/>
      <c r="AKI29" s="271"/>
      <c r="AKJ29" s="271"/>
      <c r="AKK29" s="271"/>
      <c r="AKL29" s="271"/>
      <c r="AKM29" s="271"/>
      <c r="AKN29" s="271"/>
      <c r="AKO29" s="271"/>
      <c r="AKP29" s="271"/>
      <c r="AKQ29" s="271"/>
      <c r="AKR29" s="271"/>
      <c r="AKS29" s="271"/>
      <c r="AKT29" s="271"/>
      <c r="AKU29" s="271"/>
      <c r="AKV29" s="271"/>
      <c r="AKW29" s="271"/>
      <c r="AKX29" s="271"/>
      <c r="AKY29" s="271"/>
      <c r="AKZ29" s="271"/>
      <c r="ALA29" s="271"/>
      <c r="ALB29" s="271"/>
      <c r="ALC29" s="271"/>
      <c r="ALD29" s="271"/>
      <c r="ALE29" s="271"/>
      <c r="ALF29" s="271"/>
      <c r="ALG29" s="271"/>
      <c r="ALH29" s="271"/>
      <c r="ALI29" s="271"/>
      <c r="ALJ29" s="271"/>
      <c r="ALK29" s="271"/>
      <c r="ALL29" s="271"/>
      <c r="ALM29" s="271"/>
      <c r="ALN29" s="271"/>
      <c r="ALO29" s="271"/>
      <c r="ALP29" s="271"/>
      <c r="ALQ29" s="271"/>
      <c r="ALR29" s="271"/>
      <c r="ALS29" s="271"/>
      <c r="ALT29" s="271"/>
      <c r="ALU29" s="271"/>
      <c r="ALV29" s="271"/>
      <c r="ALW29" s="271"/>
      <c r="ALX29" s="271"/>
      <c r="ALY29" s="271"/>
      <c r="ALZ29" s="271"/>
      <c r="AMA29" s="271"/>
      <c r="AMB29" s="271"/>
      <c r="AMC29" s="271"/>
      <c r="AMD29" s="271"/>
      <c r="AME29" s="271"/>
      <c r="AMF29" s="271"/>
      <c r="AMG29" s="271"/>
      <c r="AMH29" s="271"/>
      <c r="AMI29" s="271"/>
      <c r="AMJ29" s="271"/>
      <c r="AMK29" s="271"/>
      <c r="AML29" s="271"/>
      <c r="AMM29" s="271"/>
      <c r="AMN29" s="271"/>
      <c r="AMO29" s="271"/>
      <c r="AMP29" s="271"/>
      <c r="AMQ29" s="271"/>
      <c r="AMR29" s="271"/>
      <c r="AMS29" s="271"/>
      <c r="AMT29" s="271"/>
      <c r="AMU29" s="271"/>
      <c r="AMV29" s="271"/>
      <c r="AMW29" s="271"/>
      <c r="AMX29" s="271"/>
      <c r="AMY29" s="271"/>
      <c r="AMZ29" s="271"/>
      <c r="ANA29" s="271"/>
      <c r="ANB29" s="271"/>
      <c r="ANC29" s="271"/>
      <c r="AND29" s="271"/>
      <c r="ANE29" s="271"/>
      <c r="ANF29" s="271"/>
      <c r="ANG29" s="271"/>
      <c r="ANH29" s="271"/>
      <c r="ANI29" s="271"/>
      <c r="ANJ29" s="271"/>
      <c r="ANK29" s="271"/>
      <c r="ANL29" s="271"/>
      <c r="ANM29" s="271"/>
      <c r="ANN29" s="271"/>
      <c r="ANO29" s="271"/>
      <c r="ANP29" s="271"/>
      <c r="ANQ29" s="271"/>
      <c r="ANR29" s="271"/>
      <c r="ANS29" s="271"/>
      <c r="ANT29" s="271"/>
      <c r="ANU29" s="271"/>
      <c r="ANV29" s="271"/>
      <c r="ANW29" s="271"/>
      <c r="ANX29" s="271"/>
      <c r="ANY29" s="271"/>
      <c r="ANZ29" s="271"/>
      <c r="AOA29" s="271"/>
      <c r="AOB29" s="271"/>
      <c r="AOC29" s="271"/>
      <c r="AOD29" s="271"/>
      <c r="AOE29" s="271"/>
      <c r="AOF29" s="271"/>
      <c r="AOG29" s="271"/>
      <c r="AOH29" s="271"/>
      <c r="AOI29" s="271"/>
      <c r="AOJ29" s="271"/>
      <c r="AOK29" s="271"/>
      <c r="AOL29" s="271"/>
      <c r="AOM29" s="271"/>
      <c r="AON29" s="271"/>
      <c r="AOO29" s="271"/>
      <c r="AOP29" s="271"/>
      <c r="AOQ29" s="271"/>
      <c r="AOR29" s="271"/>
      <c r="AOS29" s="271"/>
      <c r="AOT29" s="271"/>
      <c r="AOU29" s="271"/>
      <c r="AOV29" s="271"/>
      <c r="AOW29" s="271"/>
      <c r="AOX29" s="271"/>
      <c r="AOY29" s="271"/>
      <c r="AOZ29" s="271"/>
      <c r="APA29" s="271"/>
      <c r="APB29" s="271"/>
      <c r="APC29" s="271"/>
      <c r="APD29" s="271"/>
      <c r="APE29" s="271"/>
      <c r="APF29" s="271"/>
      <c r="APG29" s="271"/>
      <c r="APH29" s="271"/>
      <c r="API29" s="271"/>
      <c r="APJ29" s="271"/>
      <c r="APK29" s="271"/>
      <c r="APL29" s="271"/>
      <c r="APM29" s="271"/>
      <c r="APN29" s="271"/>
      <c r="APO29" s="271"/>
      <c r="APP29" s="271"/>
      <c r="APQ29" s="271"/>
      <c r="APR29" s="271"/>
      <c r="APS29" s="271"/>
      <c r="APT29" s="271"/>
      <c r="APU29" s="271"/>
      <c r="APV29" s="271"/>
      <c r="APW29" s="271"/>
      <c r="APX29" s="271"/>
      <c r="APY29" s="271"/>
      <c r="APZ29" s="271"/>
      <c r="AQA29" s="271"/>
      <c r="AQB29" s="271"/>
      <c r="AQC29" s="271"/>
      <c r="AQD29" s="271"/>
      <c r="AQE29" s="271"/>
      <c r="AQF29" s="271"/>
      <c r="AQG29" s="271"/>
      <c r="AQH29" s="271"/>
      <c r="AQI29" s="271"/>
      <c r="AQJ29" s="271"/>
      <c r="AQK29" s="271"/>
      <c r="AQL29" s="271"/>
      <c r="AQM29" s="271"/>
      <c r="AQN29" s="271"/>
      <c r="AQO29" s="271"/>
      <c r="AQP29" s="271"/>
      <c r="AQQ29" s="271"/>
      <c r="AQR29" s="271"/>
      <c r="AQS29" s="271"/>
      <c r="AQT29" s="271"/>
      <c r="AQU29" s="271"/>
      <c r="AQV29" s="271"/>
      <c r="AQW29" s="271"/>
      <c r="AQX29" s="271"/>
      <c r="AQY29" s="271"/>
      <c r="AQZ29" s="271"/>
      <c r="ARA29" s="271"/>
      <c r="ARB29" s="271"/>
      <c r="ARC29" s="271"/>
      <c r="ARD29" s="271"/>
      <c r="ARE29" s="271"/>
      <c r="ARF29" s="271"/>
      <c r="ARG29" s="271"/>
      <c r="ARH29" s="271"/>
      <c r="ARI29" s="271"/>
      <c r="ARJ29" s="271"/>
      <c r="ARK29" s="271"/>
      <c r="ARL29" s="271"/>
      <c r="ARM29" s="271"/>
      <c r="ARN29" s="271"/>
      <c r="ARO29" s="271"/>
      <c r="ARP29" s="271"/>
      <c r="ARQ29" s="271"/>
      <c r="ARR29" s="271"/>
      <c r="ARS29" s="271"/>
      <c r="ART29" s="271"/>
      <c r="ARU29" s="271"/>
      <c r="ARV29" s="271"/>
      <c r="ARW29" s="271"/>
      <c r="ARX29" s="271"/>
      <c r="ARY29" s="271"/>
      <c r="ARZ29" s="271"/>
      <c r="ASA29" s="271"/>
      <c r="ASB29" s="271"/>
      <c r="ASC29" s="271"/>
      <c r="ASD29" s="271"/>
      <c r="ASE29" s="271"/>
      <c r="ASF29" s="271"/>
      <c r="ASG29" s="271"/>
      <c r="ASH29" s="271"/>
      <c r="ASI29" s="271"/>
      <c r="ASJ29" s="271"/>
      <c r="ASK29" s="271"/>
      <c r="ASL29" s="271"/>
      <c r="ASM29" s="271"/>
      <c r="ASN29" s="271"/>
      <c r="ASO29" s="271"/>
      <c r="ASP29" s="271"/>
      <c r="ASQ29" s="271"/>
      <c r="ASR29" s="271"/>
      <c r="ASS29" s="271"/>
      <c r="AST29" s="271"/>
      <c r="ASU29" s="271"/>
      <c r="ASV29" s="271"/>
      <c r="ASW29" s="271"/>
      <c r="ASX29" s="271"/>
      <c r="ASY29" s="271"/>
      <c r="ASZ29" s="271"/>
      <c r="ATA29" s="271"/>
      <c r="ATB29" s="271"/>
      <c r="ATC29" s="271"/>
      <c r="ATD29" s="271"/>
      <c r="ATE29" s="271"/>
      <c r="ATF29" s="271"/>
      <c r="ATG29" s="271"/>
      <c r="ATH29" s="271"/>
      <c r="ATI29" s="271"/>
      <c r="ATJ29" s="271"/>
      <c r="ATK29" s="271"/>
      <c r="ATL29" s="271"/>
      <c r="ATM29" s="271"/>
      <c r="ATN29" s="271"/>
      <c r="ATO29" s="271"/>
      <c r="ATP29" s="271"/>
      <c r="ATQ29" s="271"/>
      <c r="ATR29" s="271"/>
      <c r="ATS29" s="271"/>
      <c r="ATT29" s="271"/>
      <c r="ATU29" s="271"/>
      <c r="ATV29" s="271"/>
      <c r="ATW29" s="271"/>
      <c r="ATX29" s="271"/>
      <c r="ATY29" s="271"/>
      <c r="ATZ29" s="271"/>
      <c r="AUA29" s="271"/>
      <c r="AUB29" s="271"/>
      <c r="AUC29" s="271"/>
      <c r="AUD29" s="271"/>
      <c r="AUE29" s="271"/>
      <c r="AUF29" s="271"/>
      <c r="AUG29" s="271"/>
      <c r="AUH29" s="271"/>
      <c r="AUI29" s="271"/>
      <c r="AUJ29" s="271"/>
      <c r="AUK29" s="271"/>
      <c r="AUL29" s="271"/>
      <c r="AUM29" s="271"/>
      <c r="AUN29" s="271"/>
      <c r="AUO29" s="271"/>
      <c r="AUP29" s="271"/>
      <c r="AUQ29" s="271"/>
      <c r="AUR29" s="271"/>
      <c r="AUS29" s="271"/>
      <c r="AUT29" s="271"/>
      <c r="AUU29" s="271"/>
      <c r="AUV29" s="271"/>
      <c r="AUW29" s="271"/>
      <c r="AUX29" s="271"/>
      <c r="AUY29" s="271"/>
      <c r="AUZ29" s="271"/>
      <c r="AVA29" s="271"/>
      <c r="AVB29" s="271"/>
      <c r="AVC29" s="271"/>
      <c r="AVD29" s="271"/>
      <c r="AVE29" s="271"/>
      <c r="AVF29" s="271"/>
      <c r="AVG29" s="271"/>
      <c r="AVH29" s="271"/>
      <c r="AVI29" s="271"/>
      <c r="AVJ29" s="271"/>
      <c r="AVK29" s="271"/>
      <c r="AVL29" s="271"/>
      <c r="AVM29" s="271"/>
      <c r="AVN29" s="271"/>
      <c r="AVO29" s="271"/>
      <c r="AVP29" s="271"/>
      <c r="AVQ29" s="271"/>
      <c r="AVR29" s="271"/>
      <c r="AVS29" s="271"/>
      <c r="AVT29" s="271"/>
      <c r="AVU29" s="271"/>
      <c r="AVV29" s="271"/>
      <c r="AVW29" s="271"/>
      <c r="AVX29" s="271"/>
      <c r="AVY29" s="271"/>
      <c r="AVZ29" s="271"/>
      <c r="AWA29" s="271"/>
      <c r="AWB29" s="271"/>
      <c r="AWC29" s="271"/>
      <c r="AWD29" s="271"/>
      <c r="AWE29" s="271"/>
      <c r="AWF29" s="271"/>
      <c r="AWG29" s="271"/>
      <c r="AWH29" s="271"/>
      <c r="AWI29" s="271"/>
      <c r="AWJ29" s="271"/>
      <c r="AWK29" s="271"/>
      <c r="AWL29" s="271"/>
      <c r="AWM29" s="271"/>
      <c r="AWN29" s="271"/>
      <c r="AWO29" s="271"/>
      <c r="AWP29" s="271"/>
      <c r="AWQ29" s="271"/>
      <c r="AWR29" s="271"/>
      <c r="AWS29" s="271"/>
      <c r="AWT29" s="271"/>
      <c r="AWU29" s="271"/>
      <c r="AWV29" s="271"/>
      <c r="AWW29" s="271"/>
      <c r="AWX29" s="271"/>
      <c r="AWY29" s="271"/>
      <c r="AWZ29" s="271"/>
      <c r="AXA29" s="271"/>
      <c r="AXB29" s="271"/>
      <c r="AXC29" s="271"/>
      <c r="AXD29" s="271"/>
      <c r="AXE29" s="271"/>
      <c r="AXF29" s="271"/>
      <c r="AXG29" s="271"/>
      <c r="AXH29" s="271"/>
      <c r="AXI29" s="271"/>
      <c r="AXJ29" s="271"/>
      <c r="AXK29" s="271"/>
      <c r="AXL29" s="271"/>
      <c r="AXM29" s="271"/>
      <c r="AXN29" s="271"/>
      <c r="AXO29" s="271"/>
      <c r="AXP29" s="271"/>
      <c r="AXQ29" s="271"/>
      <c r="AXR29" s="271"/>
      <c r="AXS29" s="271"/>
      <c r="AXT29" s="271"/>
      <c r="AXU29" s="271"/>
      <c r="AXV29" s="271"/>
      <c r="AXW29" s="271"/>
      <c r="AXX29" s="271"/>
      <c r="AXY29" s="271"/>
      <c r="AXZ29" s="271"/>
      <c r="AYA29" s="271"/>
      <c r="AYB29" s="271"/>
      <c r="AYC29" s="271"/>
      <c r="AYD29" s="271"/>
      <c r="AYE29" s="271"/>
      <c r="AYF29" s="271"/>
      <c r="AYG29" s="271"/>
      <c r="AYH29" s="271"/>
      <c r="AYI29" s="271"/>
      <c r="AYJ29" s="271"/>
      <c r="AYK29" s="271"/>
      <c r="AYL29" s="271"/>
      <c r="AYM29" s="271"/>
      <c r="AYN29" s="271"/>
      <c r="AYO29" s="271"/>
      <c r="AYP29" s="271"/>
      <c r="AYQ29" s="271"/>
      <c r="AYR29" s="271"/>
      <c r="AYS29" s="271"/>
      <c r="AYT29" s="271"/>
      <c r="AYU29" s="271"/>
      <c r="AYV29" s="271"/>
      <c r="AYW29" s="271"/>
      <c r="AYX29" s="271"/>
      <c r="AYY29" s="271"/>
      <c r="AYZ29" s="271"/>
      <c r="AZA29" s="271"/>
      <c r="AZB29" s="271"/>
      <c r="AZC29" s="271"/>
      <c r="AZD29" s="271"/>
      <c r="AZE29" s="271"/>
      <c r="AZF29" s="271"/>
      <c r="AZG29" s="271"/>
      <c r="AZH29" s="271"/>
      <c r="AZI29" s="271"/>
      <c r="AZJ29" s="271"/>
      <c r="AZK29" s="271"/>
      <c r="AZL29" s="271"/>
      <c r="AZM29" s="271"/>
      <c r="AZN29" s="271"/>
      <c r="AZO29" s="271"/>
      <c r="AZP29" s="271"/>
      <c r="AZQ29" s="271"/>
      <c r="AZR29" s="271"/>
      <c r="AZS29" s="271"/>
      <c r="AZT29" s="271"/>
      <c r="AZU29" s="271"/>
      <c r="AZV29" s="271"/>
      <c r="AZW29" s="271"/>
      <c r="AZX29" s="271"/>
      <c r="AZY29" s="271"/>
      <c r="AZZ29" s="271"/>
      <c r="BAA29" s="271"/>
      <c r="BAB29" s="271"/>
      <c r="BAC29" s="271"/>
      <c r="BAD29" s="271"/>
      <c r="BAE29" s="271"/>
      <c r="BAF29" s="271"/>
      <c r="BAG29" s="271"/>
      <c r="BAH29" s="271"/>
      <c r="BAI29" s="271"/>
      <c r="BAJ29" s="271"/>
      <c r="BAK29" s="271"/>
      <c r="BAL29" s="271"/>
      <c r="BAM29" s="271"/>
      <c r="BAN29" s="271"/>
      <c r="BAO29" s="271"/>
      <c r="BAP29" s="271"/>
      <c r="BAQ29" s="271"/>
      <c r="BAR29" s="271"/>
      <c r="BAS29" s="271"/>
      <c r="BAT29" s="271"/>
      <c r="BAU29" s="271"/>
      <c r="BAV29" s="271"/>
      <c r="BAW29" s="271"/>
      <c r="BAX29" s="271"/>
      <c r="BAY29" s="271"/>
      <c r="BAZ29" s="271"/>
      <c r="BBA29" s="271"/>
      <c r="BBB29" s="271"/>
      <c r="BBC29" s="271"/>
      <c r="BBD29" s="271"/>
      <c r="BBE29" s="271"/>
      <c r="BBF29" s="271"/>
      <c r="BBG29" s="271"/>
      <c r="BBH29" s="271"/>
      <c r="BBI29" s="271"/>
      <c r="BBJ29" s="271"/>
      <c r="BBK29" s="271"/>
      <c r="BBL29" s="271"/>
      <c r="BBM29" s="271"/>
      <c r="BBN29" s="271"/>
      <c r="BBO29" s="271"/>
      <c r="BBP29" s="271"/>
      <c r="BBQ29" s="271"/>
      <c r="BBR29" s="271"/>
      <c r="BBS29" s="271"/>
      <c r="BBT29" s="271"/>
      <c r="BBU29" s="271"/>
      <c r="BBV29" s="271"/>
      <c r="BBW29" s="271"/>
      <c r="BBX29" s="271"/>
      <c r="BBY29" s="271"/>
      <c r="BBZ29" s="271"/>
      <c r="BCA29" s="271"/>
      <c r="BCB29" s="271"/>
      <c r="BCC29" s="271"/>
      <c r="BCD29" s="271"/>
      <c r="BCE29" s="271"/>
      <c r="BCF29" s="271"/>
      <c r="BCG29" s="271"/>
      <c r="BCH29" s="271"/>
      <c r="BCI29" s="271"/>
      <c r="BCJ29" s="271"/>
      <c r="BCK29" s="271"/>
      <c r="BCL29" s="271"/>
      <c r="BCM29" s="271"/>
      <c r="BCN29" s="271"/>
      <c r="BCO29" s="271"/>
      <c r="BCP29" s="271"/>
      <c r="BCQ29" s="271"/>
      <c r="BCR29" s="271"/>
      <c r="BCS29" s="271"/>
      <c r="BCT29" s="271"/>
      <c r="BCU29" s="271"/>
      <c r="BCV29" s="271"/>
      <c r="BCW29" s="271"/>
      <c r="BCX29" s="271"/>
      <c r="BCY29" s="271"/>
      <c r="BCZ29" s="271"/>
      <c r="BDA29" s="271"/>
      <c r="BDB29" s="271"/>
      <c r="BDC29" s="271"/>
      <c r="BDD29" s="271"/>
      <c r="BDE29" s="271"/>
      <c r="BDF29" s="271"/>
      <c r="BDG29" s="271"/>
      <c r="BDH29" s="271"/>
      <c r="BDI29" s="271"/>
      <c r="BDJ29" s="271"/>
      <c r="BDK29" s="271"/>
      <c r="BDL29" s="271"/>
      <c r="BDM29" s="271"/>
      <c r="BDN29" s="271"/>
      <c r="BDO29" s="271"/>
      <c r="BDP29" s="271"/>
      <c r="BDQ29" s="271"/>
      <c r="BDR29" s="271"/>
      <c r="BDS29" s="271"/>
      <c r="BDT29" s="271"/>
      <c r="BDU29" s="271"/>
      <c r="BDV29" s="271"/>
      <c r="BDW29" s="271"/>
      <c r="BDX29" s="271"/>
      <c r="BDY29" s="271"/>
      <c r="BDZ29" s="271"/>
      <c r="BEA29" s="271"/>
      <c r="BEB29" s="271"/>
      <c r="BEC29" s="271"/>
      <c r="BED29" s="271"/>
      <c r="BEE29" s="271"/>
      <c r="BEF29" s="271"/>
      <c r="BEG29" s="271"/>
      <c r="BEH29" s="271"/>
      <c r="BEI29" s="271"/>
      <c r="BEJ29" s="271"/>
      <c r="BEK29" s="271"/>
      <c r="BEL29" s="271"/>
      <c r="BEM29" s="271"/>
      <c r="BEN29" s="271"/>
      <c r="BEO29" s="271"/>
      <c r="BEP29" s="271"/>
      <c r="BEQ29" s="271"/>
      <c r="BER29" s="271"/>
      <c r="BES29" s="271"/>
      <c r="BET29" s="271"/>
      <c r="BEU29" s="271"/>
      <c r="BEV29" s="271"/>
      <c r="BEW29" s="271"/>
      <c r="BEX29" s="271"/>
      <c r="BEY29" s="271"/>
      <c r="BEZ29" s="271"/>
      <c r="BFA29" s="271"/>
      <c r="BFB29" s="271"/>
      <c r="BFC29" s="271"/>
      <c r="BFD29" s="271"/>
      <c r="BFE29" s="271"/>
      <c r="BFF29" s="271"/>
      <c r="BFG29" s="271"/>
      <c r="BFH29" s="271"/>
      <c r="BFI29" s="271"/>
      <c r="BFJ29" s="271"/>
      <c r="BFK29" s="271"/>
      <c r="BFL29" s="271"/>
      <c r="BFM29" s="271"/>
      <c r="BFN29" s="271"/>
      <c r="BFO29" s="271"/>
      <c r="BFP29" s="271"/>
      <c r="BFQ29" s="271"/>
      <c r="BFR29" s="271"/>
      <c r="BFS29" s="271"/>
      <c r="BFT29" s="271"/>
      <c r="BFU29" s="271"/>
      <c r="BFV29" s="271"/>
      <c r="BFW29" s="271"/>
      <c r="BFX29" s="271"/>
      <c r="BFY29" s="271"/>
      <c r="BFZ29" s="271"/>
      <c r="BGA29" s="271"/>
      <c r="BGB29" s="271"/>
      <c r="BGC29" s="271"/>
      <c r="BGD29" s="271"/>
      <c r="BGE29" s="271"/>
      <c r="BGF29" s="271"/>
      <c r="BGG29" s="271"/>
      <c r="BGH29" s="271"/>
      <c r="BGI29" s="271"/>
      <c r="BGJ29" s="271"/>
      <c r="BGK29" s="271"/>
      <c r="BGL29" s="271"/>
      <c r="BGM29" s="271"/>
      <c r="BGN29" s="271"/>
      <c r="BGO29" s="271"/>
      <c r="BGP29" s="271"/>
      <c r="BGQ29" s="271"/>
      <c r="BGR29" s="271"/>
      <c r="BGS29" s="271"/>
      <c r="BGT29" s="271"/>
      <c r="BGU29" s="271"/>
      <c r="BGV29" s="271"/>
      <c r="BGW29" s="271"/>
      <c r="BGX29" s="271"/>
      <c r="BGY29" s="271"/>
      <c r="BGZ29" s="271"/>
      <c r="BHA29" s="271"/>
      <c r="BHB29" s="271"/>
      <c r="BHC29" s="271"/>
      <c r="BHD29" s="271"/>
      <c r="BHE29" s="271"/>
      <c r="BHF29" s="271"/>
      <c r="BHG29" s="271"/>
      <c r="BHH29" s="271"/>
      <c r="BHI29" s="271"/>
      <c r="BHJ29" s="271"/>
      <c r="BHK29" s="271"/>
      <c r="BHL29" s="271"/>
      <c r="BHM29" s="271"/>
      <c r="BHN29" s="271"/>
      <c r="BHO29" s="271"/>
      <c r="BHP29" s="271"/>
      <c r="BHQ29" s="271"/>
      <c r="BHR29" s="271"/>
      <c r="BHS29" s="271"/>
      <c r="BHT29" s="271"/>
      <c r="BHU29" s="271"/>
      <c r="BHV29" s="271"/>
      <c r="BHW29" s="271"/>
      <c r="BHX29" s="271"/>
      <c r="BHY29" s="271"/>
      <c r="BHZ29" s="271"/>
      <c r="BIA29" s="271"/>
      <c r="BIB29" s="271"/>
      <c r="BIC29" s="271"/>
      <c r="BID29" s="271"/>
      <c r="BIE29" s="271"/>
      <c r="BIF29" s="271"/>
      <c r="BIG29" s="271"/>
      <c r="BIH29" s="271"/>
      <c r="BII29" s="271"/>
      <c r="BIJ29" s="271"/>
      <c r="BIK29" s="271"/>
      <c r="BIL29" s="271"/>
      <c r="BIM29" s="271"/>
      <c r="BIN29" s="271"/>
      <c r="BIO29" s="271"/>
      <c r="BIP29" s="271"/>
      <c r="BIQ29" s="271"/>
      <c r="BIR29" s="271"/>
      <c r="BIS29" s="271"/>
      <c r="BIT29" s="271"/>
      <c r="BIU29" s="271"/>
      <c r="BIV29" s="271"/>
      <c r="BIW29" s="271"/>
      <c r="BIX29" s="271"/>
      <c r="BIY29" s="271"/>
      <c r="BIZ29" s="271"/>
      <c r="BJA29" s="271"/>
      <c r="BJB29" s="271"/>
      <c r="BJC29" s="271"/>
      <c r="BJD29" s="271"/>
      <c r="BJE29" s="271"/>
      <c r="BJF29" s="271"/>
      <c r="BJG29" s="271"/>
      <c r="BJH29" s="271"/>
      <c r="BJI29" s="271"/>
      <c r="BJJ29" s="271"/>
      <c r="BJK29" s="271"/>
      <c r="BJL29" s="271"/>
      <c r="BJM29" s="271"/>
      <c r="BJN29" s="271"/>
      <c r="BJO29" s="271"/>
      <c r="BJP29" s="271"/>
      <c r="BJQ29" s="271"/>
      <c r="BJR29" s="271"/>
      <c r="BJS29" s="271"/>
      <c r="BJT29" s="271"/>
      <c r="BJU29" s="271"/>
      <c r="BJV29" s="271"/>
      <c r="BJW29" s="271"/>
      <c r="BJX29" s="271"/>
      <c r="BJY29" s="271"/>
      <c r="BJZ29" s="271"/>
      <c r="BKA29" s="271"/>
      <c r="BKB29" s="271"/>
      <c r="BKC29" s="271"/>
      <c r="BKD29" s="271"/>
      <c r="BKE29" s="271"/>
      <c r="BKF29" s="271"/>
      <c r="BKG29" s="271"/>
      <c r="BKH29" s="271"/>
      <c r="BKI29" s="271"/>
      <c r="BKJ29" s="271"/>
      <c r="BKK29" s="271"/>
      <c r="BKL29" s="271"/>
      <c r="BKM29" s="271"/>
      <c r="BKN29" s="271"/>
      <c r="BKO29" s="271"/>
      <c r="BKP29" s="271"/>
      <c r="BKQ29" s="271"/>
      <c r="BKR29" s="271"/>
      <c r="BKS29" s="271"/>
      <c r="BKT29" s="271"/>
      <c r="BKU29" s="271"/>
      <c r="BKV29" s="271"/>
      <c r="BKW29" s="271"/>
      <c r="BKX29" s="271"/>
      <c r="BKY29" s="271"/>
      <c r="BKZ29" s="271"/>
      <c r="BLA29" s="271"/>
      <c r="BLB29" s="271"/>
      <c r="BLC29" s="271"/>
      <c r="BLD29" s="271"/>
      <c r="BLE29" s="271"/>
      <c r="BLF29" s="271"/>
      <c r="BLG29" s="271"/>
      <c r="BLH29" s="271"/>
      <c r="BLI29" s="271"/>
      <c r="BLJ29" s="271"/>
      <c r="BLK29" s="271"/>
      <c r="BLL29" s="271"/>
      <c r="BLM29" s="271"/>
      <c r="BLN29" s="271"/>
      <c r="BLO29" s="271"/>
      <c r="BLP29" s="271"/>
      <c r="BLQ29" s="271"/>
      <c r="BLR29" s="271"/>
      <c r="BLS29" s="271"/>
      <c r="BLT29" s="271"/>
      <c r="BLU29" s="271"/>
      <c r="BLV29" s="271"/>
      <c r="BLW29" s="271"/>
      <c r="BLX29" s="271"/>
      <c r="BLY29" s="271"/>
      <c r="BLZ29" s="271"/>
      <c r="BMA29" s="271"/>
      <c r="BMB29" s="271"/>
      <c r="BMC29" s="271"/>
      <c r="BMD29" s="271"/>
      <c r="BME29" s="271"/>
      <c r="BMF29" s="271"/>
      <c r="BMG29" s="271"/>
      <c r="BMH29" s="271"/>
      <c r="BMI29" s="271"/>
      <c r="BMJ29" s="271"/>
      <c r="BMK29" s="271"/>
      <c r="BML29" s="271"/>
      <c r="BMM29" s="271"/>
      <c r="BMN29" s="271"/>
      <c r="BMO29" s="271"/>
      <c r="BMP29" s="271"/>
      <c r="BMQ29" s="271"/>
      <c r="BMR29" s="271"/>
      <c r="BMS29" s="271"/>
      <c r="BMT29" s="271"/>
      <c r="BMU29" s="271"/>
      <c r="BMV29" s="271"/>
      <c r="BMW29" s="271"/>
      <c r="BMX29" s="271"/>
      <c r="BMY29" s="271"/>
      <c r="BMZ29" s="271"/>
      <c r="BNA29" s="271"/>
      <c r="BNB29" s="271"/>
      <c r="BNC29" s="271"/>
      <c r="BND29" s="271"/>
      <c r="BNE29" s="271"/>
      <c r="BNF29" s="271"/>
      <c r="BNG29" s="271"/>
      <c r="BNH29" s="271"/>
      <c r="BNI29" s="271"/>
      <c r="BNJ29" s="271"/>
      <c r="BNK29" s="271"/>
      <c r="BNL29" s="271"/>
      <c r="BNM29" s="271"/>
      <c r="BNN29" s="271"/>
      <c r="BNO29" s="271"/>
      <c r="BNP29" s="271"/>
      <c r="BNQ29" s="271"/>
      <c r="BNR29" s="271"/>
      <c r="BNS29" s="271"/>
      <c r="BNT29" s="271"/>
      <c r="BNU29" s="271"/>
      <c r="BNV29" s="271"/>
      <c r="BNW29" s="271"/>
      <c r="BNX29" s="271"/>
      <c r="BNY29" s="271"/>
      <c r="BNZ29" s="271"/>
      <c r="BOA29" s="271"/>
      <c r="BOB29" s="271"/>
      <c r="BOC29" s="271"/>
      <c r="BOD29" s="271"/>
      <c r="BOE29" s="271"/>
      <c r="BOF29" s="271"/>
      <c r="BOG29" s="271"/>
      <c r="BOH29" s="271"/>
      <c r="BOI29" s="271"/>
      <c r="BOJ29" s="271"/>
      <c r="BOK29" s="271"/>
      <c r="BOL29" s="271"/>
      <c r="BOM29" s="271"/>
      <c r="BON29" s="271"/>
      <c r="BOO29" s="271"/>
      <c r="BOP29" s="271"/>
      <c r="BOQ29" s="271"/>
      <c r="BOR29" s="271"/>
      <c r="BOS29" s="271"/>
      <c r="BOT29" s="271"/>
      <c r="BOU29" s="271"/>
      <c r="BOV29" s="271"/>
      <c r="BOW29" s="271"/>
      <c r="BOX29" s="271"/>
      <c r="BOY29" s="271"/>
      <c r="BOZ29" s="271"/>
      <c r="BPA29" s="271"/>
      <c r="BPB29" s="271"/>
      <c r="BPC29" s="271"/>
      <c r="BPD29" s="271"/>
      <c r="BPE29" s="271"/>
      <c r="BPF29" s="271"/>
      <c r="BPG29" s="271"/>
      <c r="BPH29" s="271"/>
      <c r="BPI29" s="271"/>
      <c r="BPJ29" s="271"/>
      <c r="BPK29" s="271"/>
      <c r="BPL29" s="271"/>
      <c r="BPM29" s="271"/>
      <c r="BPN29" s="271"/>
      <c r="BPO29" s="271"/>
      <c r="BPP29" s="271"/>
      <c r="BPQ29" s="271"/>
      <c r="BPR29" s="271"/>
      <c r="BPS29" s="271"/>
      <c r="BPT29" s="271"/>
      <c r="BPU29" s="271"/>
      <c r="BPV29" s="271"/>
      <c r="BPW29" s="271"/>
      <c r="BPX29" s="271"/>
      <c r="BPY29" s="271"/>
      <c r="BPZ29" s="271"/>
      <c r="BQA29" s="271"/>
      <c r="BQB29" s="271"/>
      <c r="BQC29" s="271"/>
      <c r="BQD29" s="271"/>
      <c r="BQE29" s="271"/>
      <c r="BQF29" s="271"/>
      <c r="BQG29" s="271"/>
      <c r="BQH29" s="271"/>
      <c r="BQI29" s="271"/>
      <c r="BQJ29" s="271"/>
      <c r="BQK29" s="271"/>
      <c r="BQL29" s="271"/>
      <c r="BQM29" s="271"/>
      <c r="BQN29" s="271"/>
      <c r="BQO29" s="271"/>
      <c r="BQP29" s="271"/>
      <c r="BQQ29" s="271"/>
      <c r="BQR29" s="271"/>
      <c r="BQS29" s="271"/>
      <c r="BQT29" s="271"/>
      <c r="BQU29" s="271"/>
      <c r="BQV29" s="271"/>
      <c r="BQW29" s="271"/>
      <c r="BQX29" s="271"/>
      <c r="BQY29" s="271"/>
      <c r="BQZ29" s="271"/>
      <c r="BRA29" s="271"/>
      <c r="BRB29" s="271"/>
      <c r="BRC29" s="271"/>
      <c r="BRD29" s="271"/>
      <c r="BRE29" s="271"/>
      <c r="BRF29" s="271"/>
      <c r="BRG29" s="271"/>
      <c r="BRH29" s="271"/>
      <c r="BRI29" s="271"/>
      <c r="BRJ29" s="271"/>
      <c r="BRK29" s="271"/>
      <c r="BRL29" s="271"/>
      <c r="BRM29" s="271"/>
      <c r="BRN29" s="271"/>
      <c r="BRO29" s="271"/>
      <c r="BRP29" s="271"/>
      <c r="BRQ29" s="271"/>
      <c r="BRR29" s="271"/>
      <c r="BRS29" s="271"/>
      <c r="BRT29" s="271"/>
      <c r="BRU29" s="271"/>
      <c r="BRV29" s="271"/>
      <c r="BRW29" s="271"/>
      <c r="BRX29" s="271"/>
      <c r="BRY29" s="271"/>
      <c r="BRZ29" s="271"/>
      <c r="BSA29" s="271"/>
      <c r="BSB29" s="271"/>
      <c r="BSC29" s="271"/>
      <c r="BSD29" s="271"/>
      <c r="BSE29" s="271"/>
      <c r="BSF29" s="271"/>
      <c r="BSG29" s="271"/>
      <c r="BSH29" s="271"/>
      <c r="BSI29" s="271"/>
      <c r="BSJ29" s="271"/>
      <c r="BSK29" s="271"/>
      <c r="BSL29" s="271"/>
      <c r="BSM29" s="271"/>
      <c r="BSN29" s="271"/>
      <c r="BSO29" s="271"/>
      <c r="BSP29" s="271"/>
      <c r="BSQ29" s="271"/>
      <c r="BSR29" s="271"/>
      <c r="BSS29" s="271"/>
      <c r="BST29" s="271"/>
      <c r="BSU29" s="271"/>
      <c r="BSV29" s="271"/>
      <c r="BSW29" s="271"/>
      <c r="BSX29" s="271"/>
      <c r="BSY29" s="271"/>
      <c r="BSZ29" s="271"/>
      <c r="BTA29" s="271"/>
      <c r="BTB29" s="271"/>
      <c r="BTC29" s="271"/>
      <c r="BTD29" s="271"/>
      <c r="BTE29" s="271"/>
      <c r="BTF29" s="271"/>
      <c r="BTG29" s="271"/>
      <c r="BTH29" s="271"/>
      <c r="BTI29" s="271"/>
      <c r="BTJ29" s="271"/>
      <c r="BTK29" s="271"/>
      <c r="BTL29" s="271"/>
      <c r="BTM29" s="271"/>
      <c r="BTN29" s="271"/>
      <c r="BTO29" s="271"/>
      <c r="BTP29" s="271"/>
      <c r="BTQ29" s="271"/>
      <c r="BTR29" s="271"/>
      <c r="BTS29" s="271"/>
      <c r="BTT29" s="271"/>
      <c r="BTU29" s="271"/>
      <c r="BTV29" s="271"/>
      <c r="BTW29" s="271"/>
      <c r="BTX29" s="271"/>
      <c r="BTY29" s="271"/>
      <c r="BTZ29" s="271"/>
      <c r="BUA29" s="271"/>
      <c r="BUB29" s="271"/>
      <c r="BUC29" s="271"/>
      <c r="BUD29" s="271"/>
      <c r="BUE29" s="271"/>
      <c r="BUF29" s="271"/>
      <c r="BUG29" s="271"/>
      <c r="BUH29" s="271"/>
      <c r="BUI29" s="271"/>
      <c r="BUJ29" s="271"/>
      <c r="BUK29" s="271"/>
      <c r="BUL29" s="271"/>
      <c r="BUM29" s="271"/>
      <c r="BUN29" s="271"/>
      <c r="BUO29" s="271"/>
      <c r="BUP29" s="271"/>
      <c r="BUQ29" s="271"/>
      <c r="BUR29" s="271"/>
      <c r="BUS29" s="271"/>
      <c r="BUT29" s="271"/>
      <c r="BUU29" s="271"/>
      <c r="BUV29" s="271"/>
      <c r="BUW29" s="271"/>
      <c r="BUX29" s="271"/>
      <c r="BUY29" s="271"/>
      <c r="BUZ29" s="271"/>
      <c r="BVA29" s="271"/>
      <c r="BVB29" s="271"/>
      <c r="BVC29" s="271"/>
      <c r="BVD29" s="271"/>
      <c r="BVE29" s="271"/>
      <c r="BVF29" s="271"/>
      <c r="BVG29" s="271"/>
      <c r="BVH29" s="271"/>
      <c r="BVI29" s="271"/>
      <c r="BVJ29" s="271"/>
      <c r="BVK29" s="271"/>
      <c r="BVL29" s="271"/>
      <c r="BVM29" s="271"/>
      <c r="BVN29" s="271"/>
      <c r="BVO29" s="271"/>
      <c r="BVP29" s="271"/>
      <c r="BVQ29" s="271"/>
      <c r="BVR29" s="271"/>
      <c r="BVS29" s="271"/>
      <c r="BVT29" s="271"/>
      <c r="BVU29" s="271"/>
      <c r="BVV29" s="271"/>
      <c r="BVW29" s="271"/>
      <c r="BVX29" s="271"/>
      <c r="BVY29" s="271"/>
      <c r="BVZ29" s="271"/>
      <c r="BWA29" s="271"/>
      <c r="BWB29" s="271"/>
      <c r="BWC29" s="271"/>
      <c r="BWD29" s="271"/>
      <c r="BWE29" s="271"/>
      <c r="BWF29" s="271"/>
      <c r="BWG29" s="271"/>
      <c r="BWH29" s="271"/>
      <c r="BWI29" s="271"/>
      <c r="BWJ29" s="271"/>
      <c r="BWK29" s="271"/>
      <c r="BWL29" s="271"/>
      <c r="BWM29" s="271"/>
      <c r="BWN29" s="271"/>
      <c r="BWO29" s="271"/>
      <c r="BWP29" s="271"/>
      <c r="BWQ29" s="271"/>
      <c r="BWR29" s="271"/>
      <c r="BWS29" s="271"/>
      <c r="BWT29" s="271"/>
      <c r="BWU29" s="271"/>
      <c r="BWV29" s="271"/>
      <c r="BWW29" s="271"/>
      <c r="BWX29" s="271"/>
      <c r="BWY29" s="271"/>
      <c r="BWZ29" s="271"/>
      <c r="BXA29" s="271"/>
      <c r="BXB29" s="271"/>
      <c r="BXC29" s="271"/>
      <c r="BXD29" s="271"/>
      <c r="BXE29" s="271"/>
      <c r="BXF29" s="271"/>
      <c r="BXG29" s="271"/>
      <c r="BXH29" s="271"/>
      <c r="BXI29" s="271"/>
      <c r="BXJ29" s="271"/>
      <c r="BXK29" s="271"/>
      <c r="BXL29" s="271"/>
      <c r="BXM29" s="271"/>
      <c r="BXN29" s="271"/>
      <c r="BXO29" s="271"/>
      <c r="BXP29" s="271"/>
      <c r="BXQ29" s="271"/>
      <c r="BXR29" s="271"/>
      <c r="BXS29" s="271"/>
      <c r="BXT29" s="271"/>
      <c r="BXU29" s="271"/>
      <c r="BXV29" s="271"/>
      <c r="BXW29" s="271"/>
      <c r="BXX29" s="271"/>
      <c r="BXY29" s="271"/>
      <c r="BXZ29" s="271"/>
      <c r="BYA29" s="271"/>
      <c r="BYB29" s="271"/>
      <c r="BYC29" s="271"/>
      <c r="BYD29" s="271"/>
      <c r="BYE29" s="271"/>
      <c r="BYF29" s="271"/>
      <c r="BYG29" s="271"/>
      <c r="BYH29" s="271"/>
      <c r="BYI29" s="271"/>
      <c r="BYJ29" s="271"/>
      <c r="BYK29" s="271"/>
      <c r="BYL29" s="271"/>
      <c r="BYM29" s="271"/>
      <c r="BYN29" s="271"/>
      <c r="BYO29" s="271"/>
      <c r="BYP29" s="271"/>
      <c r="BYQ29" s="271"/>
      <c r="BYR29" s="271"/>
      <c r="BYS29" s="271"/>
      <c r="BYT29" s="271"/>
      <c r="BYU29" s="271"/>
      <c r="BYV29" s="271"/>
      <c r="BYW29" s="271"/>
      <c r="BYX29" s="271"/>
      <c r="BYY29" s="271"/>
      <c r="BYZ29" s="271"/>
      <c r="BZA29" s="271"/>
      <c r="BZB29" s="271"/>
      <c r="BZC29" s="271"/>
      <c r="BZD29" s="271"/>
      <c r="BZE29" s="271"/>
      <c r="BZF29" s="271"/>
      <c r="BZG29" s="271"/>
      <c r="BZH29" s="271"/>
      <c r="BZI29" s="271"/>
      <c r="BZJ29" s="271"/>
      <c r="BZK29" s="271"/>
      <c r="BZL29" s="271"/>
      <c r="BZM29" s="271"/>
      <c r="BZN29" s="271"/>
      <c r="BZO29" s="271"/>
      <c r="BZP29" s="271"/>
      <c r="BZQ29" s="271"/>
      <c r="BZR29" s="271"/>
      <c r="BZS29" s="271"/>
      <c r="BZT29" s="271"/>
      <c r="BZU29" s="271"/>
      <c r="BZV29" s="271"/>
      <c r="BZW29" s="271"/>
      <c r="BZX29" s="271"/>
      <c r="BZY29" s="271"/>
      <c r="BZZ29" s="271"/>
      <c r="CAA29" s="271"/>
      <c r="CAB29" s="271"/>
      <c r="CAC29" s="271"/>
      <c r="CAD29" s="271"/>
      <c r="CAE29" s="271"/>
      <c r="CAF29" s="271"/>
      <c r="CAG29" s="271"/>
      <c r="CAH29" s="271"/>
      <c r="CAI29" s="271"/>
      <c r="CAJ29" s="271"/>
      <c r="CAK29" s="271"/>
      <c r="CAL29" s="271"/>
      <c r="CAM29" s="271"/>
      <c r="CAN29" s="271"/>
      <c r="CAO29" s="271"/>
      <c r="CAP29" s="271"/>
      <c r="CAQ29" s="271"/>
      <c r="CAR29" s="271"/>
      <c r="CAS29" s="271"/>
      <c r="CAT29" s="271"/>
      <c r="CAU29" s="271"/>
      <c r="CAV29" s="271"/>
      <c r="CAW29" s="271"/>
      <c r="CAX29" s="271"/>
      <c r="CAY29" s="271"/>
      <c r="CAZ29" s="271"/>
      <c r="CBA29" s="271"/>
      <c r="CBB29" s="271"/>
      <c r="CBC29" s="271"/>
      <c r="CBD29" s="271"/>
      <c r="CBE29" s="271"/>
      <c r="CBF29" s="271"/>
      <c r="CBG29" s="271"/>
      <c r="CBH29" s="271"/>
      <c r="CBI29" s="271"/>
      <c r="CBJ29" s="271"/>
      <c r="CBK29" s="271"/>
      <c r="CBL29" s="271"/>
      <c r="CBM29" s="271"/>
      <c r="CBN29" s="271"/>
      <c r="CBO29" s="271"/>
      <c r="CBP29" s="271"/>
      <c r="CBQ29" s="271"/>
      <c r="CBR29" s="271"/>
      <c r="CBS29" s="271"/>
      <c r="CBT29" s="271"/>
      <c r="CBU29" s="271"/>
      <c r="CBV29" s="271"/>
      <c r="CBW29" s="271"/>
      <c r="CBX29" s="271"/>
      <c r="CBY29" s="271"/>
      <c r="CBZ29" s="271"/>
      <c r="CCA29" s="271"/>
      <c r="CCB29" s="271"/>
      <c r="CCC29" s="271"/>
      <c r="CCD29" s="271"/>
      <c r="CCE29" s="271"/>
      <c r="CCF29" s="271"/>
      <c r="CCG29" s="271"/>
      <c r="CCH29" s="271"/>
      <c r="CCI29" s="271"/>
      <c r="CCJ29" s="271"/>
      <c r="CCK29" s="271"/>
      <c r="CCL29" s="271"/>
      <c r="CCM29" s="271"/>
      <c r="CCN29" s="271"/>
      <c r="CCO29" s="271"/>
      <c r="CCP29" s="271"/>
      <c r="CCQ29" s="271"/>
      <c r="CCR29" s="271"/>
      <c r="CCS29" s="271"/>
      <c r="CCT29" s="271"/>
      <c r="CCU29" s="271"/>
      <c r="CCV29" s="271"/>
      <c r="CCW29" s="271"/>
      <c r="CCX29" s="271"/>
      <c r="CCY29" s="271"/>
      <c r="CCZ29" s="271"/>
      <c r="CDA29" s="271"/>
      <c r="CDB29" s="271"/>
      <c r="CDC29" s="271"/>
      <c r="CDD29" s="271"/>
      <c r="CDE29" s="271"/>
      <c r="CDF29" s="271"/>
      <c r="CDG29" s="271"/>
      <c r="CDH29" s="271"/>
      <c r="CDI29" s="271"/>
      <c r="CDJ29" s="271"/>
      <c r="CDK29" s="271"/>
      <c r="CDL29" s="271"/>
      <c r="CDM29" s="271"/>
      <c r="CDN29" s="271"/>
      <c r="CDO29" s="271"/>
      <c r="CDP29" s="271"/>
      <c r="CDQ29" s="271"/>
      <c r="CDR29" s="271"/>
      <c r="CDS29" s="271"/>
      <c r="CDT29" s="271"/>
      <c r="CDU29" s="271"/>
      <c r="CDV29" s="271"/>
      <c r="CDW29" s="271"/>
      <c r="CDX29" s="271"/>
      <c r="CDY29" s="271"/>
      <c r="CDZ29" s="271"/>
      <c r="CEA29" s="271"/>
      <c r="CEB29" s="271"/>
      <c r="CEC29" s="271"/>
      <c r="CED29" s="271"/>
      <c r="CEE29" s="271"/>
      <c r="CEF29" s="271"/>
      <c r="CEG29" s="271"/>
      <c r="CEH29" s="271"/>
      <c r="CEI29" s="271"/>
      <c r="CEJ29" s="271"/>
      <c r="CEK29" s="271"/>
      <c r="CEL29" s="271"/>
      <c r="CEM29" s="271"/>
      <c r="CEN29" s="271"/>
      <c r="CEO29" s="271"/>
      <c r="CEP29" s="271"/>
      <c r="CEQ29" s="271"/>
      <c r="CER29" s="271"/>
      <c r="CES29" s="271"/>
      <c r="CET29" s="271"/>
      <c r="CEU29" s="271"/>
      <c r="CEV29" s="271"/>
      <c r="CEW29" s="271"/>
      <c r="CEX29" s="271"/>
      <c r="CEY29" s="271"/>
      <c r="CEZ29" s="271"/>
      <c r="CFA29" s="271"/>
      <c r="CFB29" s="271"/>
      <c r="CFC29" s="271"/>
      <c r="CFD29" s="271"/>
      <c r="CFE29" s="271"/>
      <c r="CFF29" s="271"/>
      <c r="CFG29" s="271"/>
      <c r="CFH29" s="271"/>
      <c r="CFI29" s="271"/>
      <c r="CFJ29" s="271"/>
      <c r="CFK29" s="271"/>
      <c r="CFL29" s="271"/>
      <c r="CFM29" s="271"/>
      <c r="CFN29" s="271"/>
      <c r="CFO29" s="271"/>
      <c r="CFP29" s="271"/>
      <c r="CFQ29" s="271"/>
      <c r="CFR29" s="271"/>
      <c r="CFS29" s="271"/>
      <c r="CFT29" s="271"/>
      <c r="CFU29" s="271"/>
      <c r="CFV29" s="271"/>
      <c r="CFW29" s="271"/>
      <c r="CFX29" s="271"/>
      <c r="CFY29" s="271"/>
      <c r="CFZ29" s="271"/>
      <c r="CGA29" s="271"/>
      <c r="CGB29" s="271"/>
      <c r="CGC29" s="271"/>
      <c r="CGD29" s="271"/>
      <c r="CGE29" s="271"/>
      <c r="CGF29" s="271"/>
      <c r="CGG29" s="271"/>
      <c r="CGH29" s="271"/>
      <c r="CGI29" s="271"/>
      <c r="CGJ29" s="271"/>
      <c r="CGK29" s="271"/>
      <c r="CGL29" s="271"/>
      <c r="CGM29" s="271"/>
      <c r="CGN29" s="271"/>
      <c r="CGO29" s="271"/>
      <c r="CGP29" s="271"/>
      <c r="CGQ29" s="271"/>
      <c r="CGR29" s="271"/>
      <c r="CGS29" s="271"/>
      <c r="CGT29" s="271"/>
      <c r="CGU29" s="271"/>
      <c r="CGV29" s="271"/>
      <c r="CGW29" s="271"/>
      <c r="CGX29" s="271"/>
      <c r="CGY29" s="271"/>
      <c r="CGZ29" s="271"/>
      <c r="CHA29" s="271"/>
      <c r="CHB29" s="271"/>
      <c r="CHC29" s="271"/>
      <c r="CHD29" s="271"/>
      <c r="CHE29" s="271"/>
      <c r="CHF29" s="271"/>
      <c r="CHG29" s="271"/>
      <c r="CHH29" s="271"/>
      <c r="CHI29" s="271"/>
      <c r="CHJ29" s="271"/>
      <c r="CHK29" s="271"/>
      <c r="CHL29" s="271"/>
      <c r="CHM29" s="271"/>
      <c r="CHN29" s="271"/>
      <c r="CHO29" s="271"/>
      <c r="CHP29" s="271"/>
      <c r="CHQ29" s="271"/>
      <c r="CHR29" s="271"/>
      <c r="CHS29" s="271"/>
      <c r="CHT29" s="271"/>
      <c r="CHU29" s="271"/>
      <c r="CHV29" s="271"/>
      <c r="CHW29" s="271"/>
      <c r="CHX29" s="271"/>
      <c r="CHY29" s="271"/>
      <c r="CHZ29" s="271"/>
      <c r="CIA29" s="271"/>
      <c r="CIB29" s="271"/>
      <c r="CIC29" s="271"/>
      <c r="CID29" s="271"/>
      <c r="CIE29" s="271"/>
      <c r="CIF29" s="271"/>
      <c r="CIG29" s="271"/>
      <c r="CIH29" s="271"/>
      <c r="CII29" s="271"/>
      <c r="CIJ29" s="271"/>
      <c r="CIK29" s="271"/>
      <c r="CIL29" s="271"/>
      <c r="CIM29" s="271"/>
      <c r="CIN29" s="271"/>
      <c r="CIO29" s="271"/>
      <c r="CIP29" s="271"/>
      <c r="CIQ29" s="271"/>
      <c r="CIR29" s="271"/>
      <c r="CIS29" s="271"/>
      <c r="CIT29" s="271"/>
      <c r="CIU29" s="271"/>
      <c r="CIV29" s="271"/>
      <c r="CIW29" s="271"/>
      <c r="CIX29" s="271"/>
      <c r="CIY29" s="271"/>
      <c r="CIZ29" s="271"/>
      <c r="CJA29" s="271"/>
      <c r="CJB29" s="271"/>
      <c r="CJC29" s="271"/>
      <c r="CJD29" s="271"/>
      <c r="CJE29" s="271"/>
      <c r="CJF29" s="271"/>
      <c r="CJG29" s="271"/>
      <c r="CJH29" s="271"/>
      <c r="CJI29" s="271"/>
      <c r="CJJ29" s="271"/>
      <c r="CJK29" s="271"/>
      <c r="CJL29" s="271"/>
      <c r="CJM29" s="271"/>
      <c r="CJN29" s="271"/>
      <c r="CJO29" s="271"/>
      <c r="CJP29" s="271"/>
      <c r="CJQ29" s="271"/>
      <c r="CJR29" s="271"/>
      <c r="CJS29" s="271"/>
      <c r="CJT29" s="271"/>
      <c r="CJU29" s="271"/>
      <c r="CJV29" s="271"/>
      <c r="CJW29" s="271"/>
      <c r="CJX29" s="271"/>
      <c r="CJY29" s="271"/>
      <c r="CJZ29" s="271"/>
      <c r="CKA29" s="271"/>
      <c r="CKB29" s="271"/>
      <c r="CKC29" s="271"/>
      <c r="CKD29" s="271"/>
      <c r="CKE29" s="271"/>
      <c r="CKF29" s="271"/>
      <c r="CKG29" s="271"/>
      <c r="CKH29" s="271"/>
      <c r="CKI29" s="271"/>
      <c r="CKJ29" s="271"/>
      <c r="CKK29" s="271"/>
      <c r="CKL29" s="271"/>
      <c r="CKM29" s="271"/>
      <c r="CKN29" s="271"/>
      <c r="CKO29" s="271"/>
      <c r="CKP29" s="271"/>
      <c r="CKQ29" s="271"/>
      <c r="CKR29" s="271"/>
      <c r="CKS29" s="271"/>
      <c r="CKT29" s="271"/>
      <c r="CKU29" s="271"/>
      <c r="CKV29" s="271"/>
      <c r="CKW29" s="271"/>
      <c r="CKX29" s="271"/>
      <c r="CKY29" s="271"/>
      <c r="CKZ29" s="271"/>
      <c r="CLA29" s="271"/>
      <c r="CLB29" s="271"/>
      <c r="CLC29" s="271"/>
      <c r="CLD29" s="271"/>
      <c r="CLE29" s="271"/>
      <c r="CLF29" s="271"/>
      <c r="CLG29" s="271"/>
      <c r="CLH29" s="271"/>
      <c r="CLI29" s="271"/>
      <c r="CLJ29" s="271"/>
      <c r="CLK29" s="271"/>
      <c r="CLL29" s="271"/>
      <c r="CLM29" s="271"/>
      <c r="CLN29" s="271"/>
      <c r="CLO29" s="271"/>
      <c r="CLP29" s="271"/>
      <c r="CLQ29" s="271"/>
      <c r="CLR29" s="271"/>
      <c r="CLS29" s="271"/>
      <c r="CLT29" s="271"/>
      <c r="CLU29" s="271"/>
      <c r="CLV29" s="271"/>
      <c r="CLW29" s="271"/>
      <c r="CLX29" s="271"/>
      <c r="CLY29" s="271"/>
      <c r="CLZ29" s="271"/>
      <c r="CMA29" s="271"/>
      <c r="CMB29" s="271"/>
      <c r="CMC29" s="271"/>
      <c r="CMD29" s="271"/>
      <c r="CME29" s="271"/>
      <c r="CMF29" s="271"/>
      <c r="CMG29" s="271"/>
      <c r="CMH29" s="271"/>
      <c r="CMI29" s="271"/>
      <c r="CMJ29" s="271"/>
      <c r="CMK29" s="271"/>
      <c r="CML29" s="271"/>
      <c r="CMM29" s="271"/>
      <c r="CMN29" s="271"/>
      <c r="CMO29" s="271"/>
      <c r="CMP29" s="271"/>
      <c r="CMQ29" s="271"/>
      <c r="CMR29" s="271"/>
      <c r="CMS29" s="271"/>
      <c r="CMT29" s="271"/>
      <c r="CMU29" s="271"/>
      <c r="CMV29" s="271"/>
      <c r="CMW29" s="271"/>
      <c r="CMX29" s="271"/>
      <c r="CMY29" s="271"/>
      <c r="CMZ29" s="271"/>
      <c r="CNA29" s="271"/>
      <c r="CNB29" s="271"/>
      <c r="CNC29" s="271"/>
      <c r="CND29" s="271"/>
      <c r="CNE29" s="271"/>
      <c r="CNF29" s="271"/>
      <c r="CNG29" s="271"/>
      <c r="CNH29" s="271"/>
      <c r="CNI29" s="271"/>
      <c r="CNJ29" s="271"/>
      <c r="CNK29" s="271"/>
      <c r="CNL29" s="271"/>
      <c r="CNM29" s="271"/>
      <c r="CNN29" s="271"/>
      <c r="CNO29" s="271"/>
      <c r="CNP29" s="271"/>
      <c r="CNQ29" s="271"/>
      <c r="CNR29" s="271"/>
      <c r="CNS29" s="271"/>
      <c r="CNT29" s="271"/>
      <c r="CNU29" s="271"/>
      <c r="CNV29" s="271"/>
      <c r="CNW29" s="271"/>
      <c r="CNX29" s="271"/>
      <c r="CNY29" s="271"/>
      <c r="CNZ29" s="271"/>
      <c r="COA29" s="271"/>
      <c r="COB29" s="271"/>
      <c r="COC29" s="271"/>
      <c r="COD29" s="271"/>
      <c r="COE29" s="271"/>
      <c r="COF29" s="271"/>
      <c r="COG29" s="271"/>
      <c r="COH29" s="271"/>
      <c r="COI29" s="271"/>
      <c r="COJ29" s="271"/>
      <c r="COK29" s="271"/>
      <c r="COL29" s="271"/>
      <c r="COM29" s="271"/>
      <c r="CON29" s="271"/>
      <c r="COO29" s="271"/>
      <c r="COP29" s="271"/>
      <c r="COQ29" s="271"/>
      <c r="COR29" s="271"/>
      <c r="COS29" s="271"/>
      <c r="COT29" s="271"/>
      <c r="COU29" s="271"/>
      <c r="COV29" s="271"/>
      <c r="COW29" s="271"/>
      <c r="COX29" s="271"/>
      <c r="COY29" s="271"/>
      <c r="COZ29" s="271"/>
      <c r="CPA29" s="271"/>
      <c r="CPB29" s="271"/>
      <c r="CPC29" s="271"/>
      <c r="CPD29" s="271"/>
      <c r="CPE29" s="271"/>
      <c r="CPF29" s="271"/>
      <c r="CPG29" s="271"/>
      <c r="CPH29" s="271"/>
      <c r="CPI29" s="271"/>
      <c r="CPJ29" s="271"/>
      <c r="CPK29" s="271"/>
      <c r="CPL29" s="271"/>
      <c r="CPM29" s="271"/>
      <c r="CPN29" s="271"/>
      <c r="CPO29" s="271"/>
      <c r="CPP29" s="271"/>
      <c r="CPQ29" s="271"/>
      <c r="CPR29" s="271"/>
      <c r="CPS29" s="271"/>
      <c r="CPT29" s="271"/>
      <c r="CPU29" s="271"/>
      <c r="CPV29" s="271"/>
      <c r="CPW29" s="271"/>
      <c r="CPX29" s="271"/>
      <c r="CPY29" s="271"/>
      <c r="CPZ29" s="271"/>
      <c r="CQA29" s="271"/>
      <c r="CQB29" s="271"/>
      <c r="CQC29" s="271"/>
      <c r="CQD29" s="271"/>
      <c r="CQE29" s="271"/>
      <c r="CQF29" s="271"/>
      <c r="CQG29" s="271"/>
      <c r="CQH29" s="271"/>
      <c r="CQI29" s="271"/>
      <c r="CQJ29" s="271"/>
      <c r="CQK29" s="271"/>
      <c r="CQL29" s="271"/>
      <c r="CQM29" s="271"/>
      <c r="CQN29" s="271"/>
      <c r="CQO29" s="271"/>
      <c r="CQP29" s="271"/>
      <c r="CQQ29" s="271"/>
      <c r="CQR29" s="271"/>
      <c r="CQS29" s="271"/>
      <c r="CQT29" s="271"/>
      <c r="CQU29" s="271"/>
      <c r="CQV29" s="271"/>
      <c r="CQW29" s="271"/>
      <c r="CQX29" s="271"/>
      <c r="CQY29" s="271"/>
      <c r="CQZ29" s="271"/>
      <c r="CRA29" s="271"/>
      <c r="CRB29" s="271"/>
      <c r="CRC29" s="271"/>
      <c r="CRD29" s="271"/>
      <c r="CRE29" s="271"/>
      <c r="CRF29" s="271"/>
      <c r="CRG29" s="271"/>
      <c r="CRH29" s="271"/>
      <c r="CRI29" s="271"/>
      <c r="CRJ29" s="271"/>
      <c r="CRK29" s="271"/>
      <c r="CRL29" s="271"/>
      <c r="CRM29" s="271"/>
      <c r="CRN29" s="271"/>
      <c r="CRO29" s="271"/>
      <c r="CRP29" s="271"/>
      <c r="CRQ29" s="271"/>
      <c r="CRR29" s="271"/>
      <c r="CRS29" s="271"/>
      <c r="CRT29" s="271"/>
      <c r="CRU29" s="271"/>
      <c r="CRV29" s="271"/>
      <c r="CRW29" s="271"/>
      <c r="CRX29" s="271"/>
      <c r="CRY29" s="271"/>
      <c r="CRZ29" s="271"/>
      <c r="CSA29" s="271"/>
      <c r="CSB29" s="271"/>
      <c r="CSC29" s="271"/>
      <c r="CSD29" s="271"/>
      <c r="CSE29" s="271"/>
      <c r="CSF29" s="271"/>
      <c r="CSG29" s="271"/>
      <c r="CSH29" s="271"/>
      <c r="CSI29" s="271"/>
      <c r="CSJ29" s="271"/>
      <c r="CSK29" s="271"/>
      <c r="CSL29" s="271"/>
      <c r="CSM29" s="271"/>
      <c r="CSN29" s="271"/>
      <c r="CSO29" s="271"/>
      <c r="CSP29" s="271"/>
      <c r="CSQ29" s="271"/>
      <c r="CSR29" s="271"/>
      <c r="CSS29" s="271"/>
      <c r="CST29" s="271"/>
      <c r="CSU29" s="271"/>
      <c r="CSV29" s="271"/>
      <c r="CSW29" s="271"/>
      <c r="CSX29" s="271"/>
      <c r="CSY29" s="271"/>
      <c r="CSZ29" s="271"/>
      <c r="CTA29" s="271"/>
      <c r="CTB29" s="271"/>
      <c r="CTC29" s="271"/>
      <c r="CTD29" s="271"/>
      <c r="CTE29" s="271"/>
      <c r="CTF29" s="271"/>
      <c r="CTG29" s="271"/>
      <c r="CTH29" s="271"/>
      <c r="CTI29" s="271"/>
      <c r="CTJ29" s="271"/>
      <c r="CTK29" s="271"/>
      <c r="CTL29" s="271"/>
      <c r="CTM29" s="271"/>
      <c r="CTN29" s="271"/>
      <c r="CTO29" s="271"/>
      <c r="CTP29" s="271"/>
      <c r="CTQ29" s="271"/>
      <c r="CTR29" s="271"/>
      <c r="CTS29" s="271"/>
      <c r="CTT29" s="271"/>
      <c r="CTU29" s="271"/>
      <c r="CTV29" s="271"/>
      <c r="CTW29" s="271"/>
      <c r="CTX29" s="271"/>
      <c r="CTY29" s="271"/>
      <c r="CTZ29" s="271"/>
      <c r="CUA29" s="271"/>
      <c r="CUB29" s="271"/>
      <c r="CUC29" s="271"/>
      <c r="CUD29" s="271"/>
      <c r="CUE29" s="271"/>
      <c r="CUF29" s="271"/>
      <c r="CUG29" s="271"/>
      <c r="CUH29" s="271"/>
      <c r="CUI29" s="271"/>
      <c r="CUJ29" s="271"/>
      <c r="CUK29" s="271"/>
      <c r="CUL29" s="271"/>
      <c r="CUM29" s="271"/>
      <c r="CUN29" s="271"/>
      <c r="CUO29" s="271"/>
      <c r="CUP29" s="271"/>
      <c r="CUQ29" s="271"/>
      <c r="CUR29" s="271"/>
      <c r="CUS29" s="271"/>
      <c r="CUT29" s="271"/>
      <c r="CUU29" s="271"/>
      <c r="CUV29" s="271"/>
      <c r="CUW29" s="271"/>
      <c r="CUX29" s="271"/>
      <c r="CUY29" s="271"/>
      <c r="CUZ29" s="271"/>
      <c r="CVA29" s="271"/>
      <c r="CVB29" s="271"/>
      <c r="CVC29" s="271"/>
      <c r="CVD29" s="271"/>
      <c r="CVE29" s="271"/>
      <c r="CVF29" s="271"/>
      <c r="CVG29" s="271"/>
      <c r="CVH29" s="271"/>
      <c r="CVI29" s="271"/>
      <c r="CVJ29" s="271"/>
      <c r="CVK29" s="271"/>
      <c r="CVL29" s="271"/>
      <c r="CVM29" s="271"/>
      <c r="CVN29" s="271"/>
      <c r="CVO29" s="271"/>
      <c r="CVP29" s="271"/>
      <c r="CVQ29" s="271"/>
      <c r="CVR29" s="271"/>
      <c r="CVS29" s="271"/>
      <c r="CVT29" s="271"/>
      <c r="CVU29" s="271"/>
      <c r="CVV29" s="271"/>
      <c r="CVW29" s="271"/>
      <c r="CVX29" s="271"/>
      <c r="CVY29" s="271"/>
      <c r="CVZ29" s="271"/>
      <c r="CWA29" s="271"/>
      <c r="CWB29" s="271"/>
      <c r="CWC29" s="271"/>
      <c r="CWD29" s="271"/>
      <c r="CWE29" s="271"/>
      <c r="CWF29" s="271"/>
      <c r="CWG29" s="271"/>
      <c r="CWH29" s="271"/>
      <c r="CWI29" s="271"/>
      <c r="CWJ29" s="271"/>
      <c r="CWK29" s="271"/>
      <c r="CWL29" s="271"/>
      <c r="CWM29" s="271"/>
      <c r="CWN29" s="271"/>
      <c r="CWO29" s="271"/>
      <c r="CWP29" s="271"/>
      <c r="CWQ29" s="271"/>
      <c r="CWR29" s="271"/>
      <c r="CWS29" s="271"/>
      <c r="CWT29" s="271"/>
      <c r="CWU29" s="271"/>
      <c r="CWV29" s="271"/>
      <c r="CWW29" s="271"/>
      <c r="CWX29" s="271"/>
      <c r="CWY29" s="271"/>
      <c r="CWZ29" s="271"/>
      <c r="CXA29" s="271"/>
      <c r="CXB29" s="271"/>
      <c r="CXC29" s="271"/>
      <c r="CXD29" s="271"/>
      <c r="CXE29" s="271"/>
      <c r="CXF29" s="271"/>
      <c r="CXG29" s="271"/>
      <c r="CXH29" s="271"/>
      <c r="CXI29" s="271"/>
      <c r="CXJ29" s="271"/>
      <c r="CXK29" s="271"/>
      <c r="CXL29" s="271"/>
      <c r="CXM29" s="271"/>
      <c r="CXN29" s="271"/>
      <c r="CXO29" s="271"/>
      <c r="CXP29" s="271"/>
      <c r="CXQ29" s="271"/>
      <c r="CXR29" s="271"/>
      <c r="CXS29" s="271"/>
      <c r="CXT29" s="271"/>
      <c r="CXU29" s="271"/>
      <c r="CXV29" s="271"/>
      <c r="CXW29" s="271"/>
      <c r="CXX29" s="271"/>
      <c r="CXY29" s="271"/>
      <c r="CXZ29" s="271"/>
      <c r="CYA29" s="271"/>
      <c r="CYB29" s="271"/>
      <c r="CYC29" s="271"/>
      <c r="CYD29" s="271"/>
      <c r="CYE29" s="271"/>
      <c r="CYF29" s="271"/>
      <c r="CYG29" s="271"/>
      <c r="CYH29" s="271"/>
      <c r="CYI29" s="271"/>
      <c r="CYJ29" s="271"/>
      <c r="CYK29" s="271"/>
      <c r="CYL29" s="271"/>
      <c r="CYM29" s="271"/>
      <c r="CYN29" s="271"/>
      <c r="CYO29" s="271"/>
      <c r="CYP29" s="271"/>
      <c r="CYQ29" s="271"/>
      <c r="CYR29" s="271"/>
      <c r="CYS29" s="271"/>
      <c r="CYT29" s="271"/>
      <c r="CYU29" s="271"/>
      <c r="CYV29" s="271"/>
      <c r="CYW29" s="271"/>
      <c r="CYX29" s="271"/>
      <c r="CYY29" s="271"/>
      <c r="CYZ29" s="271"/>
      <c r="CZA29" s="271"/>
      <c r="CZB29" s="271"/>
      <c r="CZC29" s="271"/>
      <c r="CZD29" s="271"/>
      <c r="CZE29" s="271"/>
      <c r="CZF29" s="271"/>
      <c r="CZG29" s="271"/>
      <c r="CZH29" s="271"/>
      <c r="CZI29" s="271"/>
      <c r="CZJ29" s="271"/>
      <c r="CZK29" s="271"/>
      <c r="CZL29" s="271"/>
      <c r="CZM29" s="271"/>
      <c r="CZN29" s="271"/>
      <c r="CZO29" s="271"/>
      <c r="CZP29" s="271"/>
      <c r="CZQ29" s="271"/>
      <c r="CZR29" s="271"/>
      <c r="CZS29" s="271"/>
      <c r="CZT29" s="271"/>
      <c r="CZU29" s="271"/>
      <c r="CZV29" s="271"/>
      <c r="CZW29" s="271"/>
      <c r="CZX29" s="271"/>
      <c r="CZY29" s="271"/>
      <c r="CZZ29" s="271"/>
      <c r="DAA29" s="271"/>
      <c r="DAB29" s="271"/>
      <c r="DAC29" s="271"/>
      <c r="DAD29" s="271"/>
      <c r="DAE29" s="271"/>
      <c r="DAF29" s="271"/>
      <c r="DAG29" s="271"/>
      <c r="DAH29" s="271"/>
      <c r="DAI29" s="271"/>
      <c r="DAJ29" s="271"/>
      <c r="DAK29" s="271"/>
      <c r="DAL29" s="271"/>
      <c r="DAM29" s="271"/>
      <c r="DAN29" s="271"/>
      <c r="DAO29" s="271"/>
      <c r="DAP29" s="271"/>
      <c r="DAQ29" s="271"/>
      <c r="DAR29" s="271"/>
      <c r="DAS29" s="271"/>
      <c r="DAT29" s="271"/>
      <c r="DAU29" s="271"/>
      <c r="DAV29" s="271"/>
      <c r="DAW29" s="271"/>
      <c r="DAX29" s="271"/>
      <c r="DAY29" s="271"/>
      <c r="DAZ29" s="271"/>
      <c r="DBA29" s="271"/>
      <c r="DBB29" s="271"/>
      <c r="DBC29" s="271"/>
      <c r="DBD29" s="271"/>
      <c r="DBE29" s="271"/>
      <c r="DBF29" s="271"/>
      <c r="DBG29" s="271"/>
      <c r="DBH29" s="271"/>
      <c r="DBI29" s="271"/>
      <c r="DBJ29" s="271"/>
      <c r="DBK29" s="271"/>
      <c r="DBL29" s="271"/>
      <c r="DBM29" s="271"/>
      <c r="DBN29" s="271"/>
      <c r="DBO29" s="271"/>
      <c r="DBP29" s="271"/>
      <c r="DBQ29" s="271"/>
      <c r="DBR29" s="271"/>
      <c r="DBS29" s="271"/>
      <c r="DBT29" s="271"/>
      <c r="DBU29" s="271"/>
      <c r="DBV29" s="271"/>
      <c r="DBW29" s="271"/>
      <c r="DBX29" s="271"/>
      <c r="DBY29" s="271"/>
      <c r="DBZ29" s="271"/>
      <c r="DCA29" s="271"/>
      <c r="DCB29" s="271"/>
      <c r="DCC29" s="271"/>
      <c r="DCD29" s="271"/>
      <c r="DCE29" s="271"/>
      <c r="DCF29" s="271"/>
      <c r="DCG29" s="271"/>
      <c r="DCH29" s="271"/>
      <c r="DCI29" s="271"/>
      <c r="DCJ29" s="271"/>
      <c r="DCK29" s="271"/>
      <c r="DCL29" s="271"/>
      <c r="DCM29" s="271"/>
      <c r="DCN29" s="271"/>
      <c r="DCO29" s="271"/>
      <c r="DCP29" s="271"/>
      <c r="DCQ29" s="271"/>
      <c r="DCR29" s="271"/>
      <c r="DCS29" s="271"/>
      <c r="DCT29" s="271"/>
      <c r="DCU29" s="271"/>
      <c r="DCV29" s="271"/>
      <c r="DCW29" s="271"/>
      <c r="DCX29" s="271"/>
      <c r="DCY29" s="271"/>
      <c r="DCZ29" s="271"/>
      <c r="DDA29" s="271"/>
      <c r="DDB29" s="271"/>
      <c r="DDC29" s="271"/>
      <c r="DDD29" s="271"/>
      <c r="DDE29" s="271"/>
      <c r="DDF29" s="271"/>
      <c r="DDG29" s="271"/>
      <c r="DDH29" s="271"/>
      <c r="DDI29" s="271"/>
      <c r="DDJ29" s="271"/>
      <c r="DDK29" s="271"/>
      <c r="DDL29" s="271"/>
      <c r="DDM29" s="271"/>
      <c r="DDN29" s="271"/>
      <c r="DDO29" s="271"/>
      <c r="DDP29" s="271"/>
      <c r="DDQ29" s="271"/>
      <c r="DDR29" s="271"/>
      <c r="DDS29" s="271"/>
      <c r="DDT29" s="271"/>
      <c r="DDU29" s="271"/>
      <c r="DDV29" s="271"/>
      <c r="DDW29" s="271"/>
      <c r="DDX29" s="271"/>
      <c r="DDY29" s="271"/>
      <c r="DDZ29" s="271"/>
      <c r="DEA29" s="271"/>
      <c r="DEB29" s="271"/>
      <c r="DEC29" s="271"/>
      <c r="DED29" s="271"/>
      <c r="DEE29" s="271"/>
      <c r="DEF29" s="271"/>
      <c r="DEG29" s="271"/>
      <c r="DEH29" s="271"/>
      <c r="DEI29" s="271"/>
      <c r="DEJ29" s="271"/>
      <c r="DEK29" s="271"/>
      <c r="DEL29" s="271"/>
      <c r="DEM29" s="271"/>
      <c r="DEN29" s="271"/>
      <c r="DEO29" s="271"/>
      <c r="DEP29" s="271"/>
      <c r="DEQ29" s="271"/>
      <c r="DER29" s="271"/>
      <c r="DES29" s="271"/>
      <c r="DET29" s="271"/>
      <c r="DEU29" s="271"/>
      <c r="DEV29" s="271"/>
      <c r="DEW29" s="271"/>
      <c r="DEX29" s="271"/>
      <c r="DEY29" s="271"/>
      <c r="DEZ29" s="271"/>
      <c r="DFA29" s="271"/>
      <c r="DFB29" s="271"/>
      <c r="DFC29" s="271"/>
      <c r="DFD29" s="271"/>
      <c r="DFE29" s="271"/>
      <c r="DFF29" s="271"/>
      <c r="DFG29" s="271"/>
      <c r="DFH29" s="271"/>
      <c r="DFI29" s="271"/>
      <c r="DFJ29" s="271"/>
      <c r="DFK29" s="271"/>
      <c r="DFL29" s="271"/>
      <c r="DFM29" s="271"/>
      <c r="DFN29" s="271"/>
      <c r="DFO29" s="271"/>
      <c r="DFP29" s="271"/>
      <c r="DFQ29" s="271"/>
      <c r="DFR29" s="271"/>
      <c r="DFS29" s="271"/>
      <c r="DFT29" s="271"/>
      <c r="DFU29" s="271"/>
      <c r="DFV29" s="271"/>
      <c r="DFW29" s="271"/>
      <c r="DFX29" s="271"/>
      <c r="DFY29" s="271"/>
      <c r="DFZ29" s="271"/>
      <c r="DGA29" s="271"/>
      <c r="DGB29" s="271"/>
      <c r="DGC29" s="271"/>
      <c r="DGD29" s="271"/>
      <c r="DGE29" s="271"/>
      <c r="DGF29" s="271"/>
      <c r="DGG29" s="271"/>
      <c r="DGH29" s="271"/>
      <c r="DGI29" s="271"/>
      <c r="DGJ29" s="271"/>
      <c r="DGK29" s="271"/>
      <c r="DGL29" s="271"/>
      <c r="DGM29" s="271"/>
      <c r="DGN29" s="271"/>
      <c r="DGO29" s="271"/>
      <c r="DGP29" s="271"/>
      <c r="DGQ29" s="271"/>
      <c r="DGR29" s="271"/>
      <c r="DGS29" s="271"/>
      <c r="DGT29" s="271"/>
      <c r="DGU29" s="271"/>
      <c r="DGV29" s="271"/>
      <c r="DGW29" s="271"/>
      <c r="DGX29" s="271"/>
      <c r="DGY29" s="271"/>
      <c r="DGZ29" s="271"/>
      <c r="DHA29" s="271"/>
      <c r="DHB29" s="271"/>
      <c r="DHC29" s="271"/>
      <c r="DHD29" s="271"/>
      <c r="DHE29" s="271"/>
      <c r="DHF29" s="271"/>
      <c r="DHG29" s="271"/>
      <c r="DHH29" s="271"/>
      <c r="DHI29" s="271"/>
      <c r="DHJ29" s="271"/>
      <c r="DHK29" s="271"/>
      <c r="DHL29" s="271"/>
      <c r="DHM29" s="271"/>
      <c r="DHN29" s="271"/>
      <c r="DHO29" s="271"/>
      <c r="DHP29" s="271"/>
      <c r="DHQ29" s="271"/>
      <c r="DHR29" s="271"/>
      <c r="DHS29" s="271"/>
      <c r="DHT29" s="271"/>
      <c r="DHU29" s="271"/>
      <c r="DHV29" s="271"/>
      <c r="DHW29" s="271"/>
      <c r="DHX29" s="271"/>
      <c r="DHY29" s="271"/>
      <c r="DHZ29" s="271"/>
      <c r="DIA29" s="271"/>
      <c r="DIB29" s="271"/>
      <c r="DIC29" s="271"/>
      <c r="DID29" s="271"/>
      <c r="DIE29" s="271"/>
      <c r="DIF29" s="271"/>
      <c r="DIG29" s="271"/>
      <c r="DIH29" s="271"/>
      <c r="DII29" s="271"/>
      <c r="DIJ29" s="271"/>
      <c r="DIK29" s="271"/>
      <c r="DIL29" s="271"/>
      <c r="DIM29" s="271"/>
      <c r="DIN29" s="271"/>
      <c r="DIO29" s="271"/>
      <c r="DIP29" s="271"/>
      <c r="DIQ29" s="271"/>
      <c r="DIR29" s="271"/>
      <c r="DIS29" s="271"/>
      <c r="DIT29" s="271"/>
      <c r="DIU29" s="271"/>
      <c r="DIV29" s="271"/>
      <c r="DIW29" s="271"/>
      <c r="DIX29" s="271"/>
      <c r="DIY29" s="271"/>
      <c r="DIZ29" s="271"/>
      <c r="DJA29" s="271"/>
      <c r="DJB29" s="271"/>
      <c r="DJC29" s="271"/>
      <c r="DJD29" s="271"/>
      <c r="DJE29" s="271"/>
      <c r="DJF29" s="271"/>
      <c r="DJG29" s="271"/>
      <c r="DJH29" s="271"/>
      <c r="DJI29" s="271"/>
      <c r="DJJ29" s="271"/>
      <c r="DJK29" s="271"/>
      <c r="DJL29" s="271"/>
      <c r="DJM29" s="271"/>
      <c r="DJN29" s="271"/>
      <c r="DJO29" s="271"/>
      <c r="DJP29" s="271"/>
      <c r="DJQ29" s="271"/>
      <c r="DJR29" s="271"/>
      <c r="DJS29" s="271"/>
      <c r="DJT29" s="271"/>
      <c r="DJU29" s="271"/>
      <c r="DJV29" s="271"/>
      <c r="DJW29" s="271"/>
      <c r="DJX29" s="271"/>
      <c r="DJY29" s="271"/>
      <c r="DJZ29" s="271"/>
      <c r="DKA29" s="271"/>
      <c r="DKB29" s="271"/>
      <c r="DKC29" s="271"/>
      <c r="DKD29" s="271"/>
      <c r="DKE29" s="271"/>
      <c r="DKF29" s="271"/>
      <c r="DKG29" s="271"/>
      <c r="DKH29" s="271"/>
      <c r="DKI29" s="271"/>
      <c r="DKJ29" s="271"/>
      <c r="DKK29" s="271"/>
      <c r="DKL29" s="271"/>
      <c r="DKM29" s="271"/>
      <c r="DKN29" s="271"/>
      <c r="DKO29" s="271"/>
      <c r="DKP29" s="271"/>
      <c r="DKQ29" s="271"/>
      <c r="DKR29" s="271"/>
      <c r="DKS29" s="271"/>
      <c r="DKT29" s="271"/>
      <c r="DKU29" s="271"/>
      <c r="DKV29" s="271"/>
      <c r="DKW29" s="271"/>
      <c r="DKX29" s="271"/>
      <c r="DKY29" s="271"/>
      <c r="DKZ29" s="271"/>
      <c r="DLA29" s="271"/>
      <c r="DLB29" s="271"/>
      <c r="DLC29" s="271"/>
      <c r="DLD29" s="271"/>
      <c r="DLE29" s="271"/>
      <c r="DLF29" s="271"/>
      <c r="DLG29" s="271"/>
      <c r="DLH29" s="271"/>
      <c r="DLI29" s="271"/>
      <c r="DLJ29" s="271"/>
      <c r="DLK29" s="271"/>
      <c r="DLL29" s="271"/>
      <c r="DLM29" s="271"/>
      <c r="DLN29" s="271"/>
      <c r="DLO29" s="271"/>
      <c r="DLP29" s="271"/>
      <c r="DLQ29" s="271"/>
      <c r="DLR29" s="271"/>
      <c r="DLS29" s="271"/>
      <c r="DLT29" s="271"/>
      <c r="DLU29" s="271"/>
      <c r="DLV29" s="271"/>
      <c r="DLW29" s="271"/>
      <c r="DLX29" s="271"/>
      <c r="DLY29" s="271"/>
      <c r="DLZ29" s="271"/>
      <c r="DMA29" s="271"/>
      <c r="DMB29" s="271"/>
      <c r="DMC29" s="271"/>
      <c r="DMD29" s="271"/>
      <c r="DME29" s="271"/>
      <c r="DMF29" s="271"/>
      <c r="DMG29" s="271"/>
      <c r="DMH29" s="271"/>
      <c r="DMI29" s="271"/>
      <c r="DMJ29" s="271"/>
      <c r="DMK29" s="271"/>
      <c r="DML29" s="271"/>
      <c r="DMM29" s="271"/>
      <c r="DMN29" s="271"/>
      <c r="DMO29" s="271"/>
      <c r="DMP29" s="271"/>
      <c r="DMQ29" s="271"/>
      <c r="DMR29" s="271"/>
      <c r="DMS29" s="271"/>
      <c r="DMT29" s="271"/>
      <c r="DMU29" s="271"/>
      <c r="DMV29" s="271"/>
      <c r="DMW29" s="271"/>
      <c r="DMX29" s="271"/>
      <c r="DMY29" s="271"/>
      <c r="DMZ29" s="271"/>
      <c r="DNA29" s="271"/>
      <c r="DNB29" s="271"/>
      <c r="DNC29" s="271"/>
      <c r="DND29" s="271"/>
      <c r="DNE29" s="271"/>
      <c r="DNF29" s="271"/>
      <c r="DNG29" s="271"/>
      <c r="DNH29" s="271"/>
      <c r="DNI29" s="271"/>
      <c r="DNJ29" s="271"/>
      <c r="DNK29" s="271"/>
      <c r="DNL29" s="271"/>
      <c r="DNM29" s="271"/>
      <c r="DNN29" s="271"/>
      <c r="DNO29" s="271"/>
      <c r="DNP29" s="271"/>
      <c r="DNQ29" s="271"/>
      <c r="DNR29" s="271"/>
      <c r="DNS29" s="271"/>
      <c r="DNT29" s="271"/>
      <c r="DNU29" s="271"/>
      <c r="DNV29" s="271"/>
      <c r="DNW29" s="271"/>
      <c r="DNX29" s="271"/>
      <c r="DNY29" s="271"/>
      <c r="DNZ29" s="271"/>
      <c r="DOA29" s="271"/>
      <c r="DOB29" s="271"/>
      <c r="DOC29" s="271"/>
      <c r="DOD29" s="271"/>
      <c r="DOE29" s="271"/>
      <c r="DOF29" s="271"/>
      <c r="DOG29" s="271"/>
      <c r="DOH29" s="271"/>
      <c r="DOI29" s="271"/>
      <c r="DOJ29" s="271"/>
      <c r="DOK29" s="271"/>
      <c r="DOL29" s="271"/>
      <c r="DOM29" s="271"/>
      <c r="DON29" s="271"/>
      <c r="DOO29" s="271"/>
      <c r="DOP29" s="271"/>
      <c r="DOQ29" s="271"/>
      <c r="DOR29" s="271"/>
      <c r="DOS29" s="271"/>
      <c r="DOT29" s="271"/>
      <c r="DOU29" s="271"/>
      <c r="DOV29" s="271"/>
      <c r="DOW29" s="271"/>
      <c r="DOX29" s="271"/>
      <c r="DOY29" s="271"/>
      <c r="DOZ29" s="271"/>
      <c r="DPA29" s="271"/>
      <c r="DPB29" s="271"/>
      <c r="DPC29" s="271"/>
      <c r="DPD29" s="271"/>
      <c r="DPE29" s="271"/>
      <c r="DPF29" s="271"/>
      <c r="DPG29" s="271"/>
      <c r="DPH29" s="271"/>
      <c r="DPI29" s="271"/>
      <c r="DPJ29" s="271"/>
      <c r="DPK29" s="271"/>
      <c r="DPL29" s="271"/>
      <c r="DPM29" s="271"/>
      <c r="DPN29" s="271"/>
      <c r="DPO29" s="271"/>
      <c r="DPP29" s="271"/>
      <c r="DPQ29" s="271"/>
      <c r="DPR29" s="271"/>
      <c r="DPS29" s="271"/>
      <c r="DPT29" s="271"/>
      <c r="DPU29" s="271"/>
      <c r="DPV29" s="271"/>
      <c r="DPW29" s="271"/>
      <c r="DPX29" s="271"/>
      <c r="DPY29" s="271"/>
      <c r="DPZ29" s="271"/>
      <c r="DQA29" s="271"/>
      <c r="DQB29" s="271"/>
      <c r="DQC29" s="271"/>
      <c r="DQD29" s="271"/>
      <c r="DQE29" s="271"/>
      <c r="DQF29" s="271"/>
      <c r="DQG29" s="271"/>
      <c r="DQH29" s="271"/>
      <c r="DQI29" s="271"/>
      <c r="DQJ29" s="271"/>
      <c r="DQK29" s="271"/>
      <c r="DQL29" s="271"/>
      <c r="DQM29" s="271"/>
      <c r="DQN29" s="271"/>
      <c r="DQO29" s="271"/>
      <c r="DQP29" s="271"/>
      <c r="DQQ29" s="271"/>
      <c r="DQR29" s="271"/>
      <c r="DQS29" s="271"/>
      <c r="DQT29" s="271"/>
      <c r="DQU29" s="271"/>
      <c r="DQV29" s="271"/>
      <c r="DQW29" s="271"/>
      <c r="DQX29" s="271"/>
      <c r="DQY29" s="271"/>
      <c r="DQZ29" s="271"/>
      <c r="DRA29" s="271"/>
      <c r="DRB29" s="271"/>
      <c r="DRC29" s="271"/>
      <c r="DRD29" s="271"/>
      <c r="DRE29" s="271"/>
      <c r="DRF29" s="271"/>
      <c r="DRG29" s="271"/>
      <c r="DRH29" s="271"/>
      <c r="DRI29" s="271"/>
      <c r="DRJ29" s="271"/>
      <c r="DRK29" s="271"/>
      <c r="DRL29" s="271"/>
      <c r="DRM29" s="271"/>
      <c r="DRN29" s="271"/>
      <c r="DRO29" s="271"/>
      <c r="DRP29" s="271"/>
      <c r="DRQ29" s="271"/>
      <c r="DRR29" s="271"/>
      <c r="DRS29" s="271"/>
      <c r="DRT29" s="271"/>
      <c r="DRU29" s="271"/>
      <c r="DRV29" s="271"/>
      <c r="DRW29" s="271"/>
      <c r="DRX29" s="271"/>
      <c r="DRY29" s="271"/>
      <c r="DRZ29" s="271"/>
      <c r="DSA29" s="271"/>
      <c r="DSB29" s="271"/>
      <c r="DSC29" s="271"/>
      <c r="DSD29" s="271"/>
      <c r="DSE29" s="271"/>
      <c r="DSF29" s="271"/>
      <c r="DSG29" s="271"/>
      <c r="DSH29" s="271"/>
      <c r="DSI29" s="271"/>
      <c r="DSJ29" s="271"/>
      <c r="DSK29" s="271"/>
      <c r="DSL29" s="271"/>
      <c r="DSM29" s="271"/>
      <c r="DSN29" s="271"/>
      <c r="DSO29" s="271"/>
      <c r="DSP29" s="271"/>
      <c r="DSQ29" s="271"/>
      <c r="DSR29" s="271"/>
      <c r="DSS29" s="271"/>
      <c r="DST29" s="271"/>
      <c r="DSU29" s="271"/>
      <c r="DSV29" s="271"/>
      <c r="DSW29" s="271"/>
      <c r="DSX29" s="271"/>
      <c r="DSY29" s="271"/>
      <c r="DSZ29" s="271"/>
      <c r="DTA29" s="271"/>
      <c r="DTB29" s="271"/>
      <c r="DTC29" s="271"/>
      <c r="DTD29" s="271"/>
      <c r="DTE29" s="271"/>
      <c r="DTF29" s="271"/>
      <c r="DTG29" s="271"/>
      <c r="DTH29" s="271"/>
      <c r="DTI29" s="271"/>
      <c r="DTJ29" s="271"/>
      <c r="DTK29" s="271"/>
      <c r="DTL29" s="271"/>
      <c r="DTM29" s="271"/>
      <c r="DTN29" s="271"/>
      <c r="DTO29" s="271"/>
      <c r="DTP29" s="271"/>
      <c r="DTQ29" s="271"/>
      <c r="DTR29" s="271"/>
      <c r="DTS29" s="271"/>
      <c r="DTT29" s="271"/>
      <c r="DTU29" s="271"/>
      <c r="DTV29" s="271"/>
      <c r="DTW29" s="271"/>
      <c r="DTX29" s="271"/>
      <c r="DTY29" s="271"/>
      <c r="DTZ29" s="271"/>
      <c r="DUA29" s="271"/>
      <c r="DUB29" s="271"/>
      <c r="DUC29" s="271"/>
      <c r="DUD29" s="271"/>
      <c r="DUE29" s="271"/>
      <c r="DUF29" s="271"/>
      <c r="DUG29" s="271"/>
      <c r="DUH29" s="271"/>
      <c r="DUI29" s="271"/>
      <c r="DUJ29" s="271"/>
      <c r="DUK29" s="271"/>
      <c r="DUL29" s="271"/>
      <c r="DUM29" s="271"/>
      <c r="DUN29" s="271"/>
      <c r="DUO29" s="271"/>
      <c r="DUP29" s="271"/>
      <c r="DUQ29" s="271"/>
      <c r="DUR29" s="271"/>
      <c r="DUS29" s="271"/>
      <c r="DUT29" s="271"/>
      <c r="DUU29" s="271"/>
      <c r="DUV29" s="271"/>
      <c r="DUW29" s="271"/>
      <c r="DUX29" s="271"/>
      <c r="DUY29" s="271"/>
      <c r="DUZ29" s="271"/>
      <c r="DVA29" s="271"/>
      <c r="DVB29" s="271"/>
      <c r="DVC29" s="271"/>
      <c r="DVD29" s="271"/>
      <c r="DVE29" s="271"/>
      <c r="DVF29" s="271"/>
      <c r="DVG29" s="271"/>
      <c r="DVH29" s="271"/>
      <c r="DVI29" s="271"/>
      <c r="DVJ29" s="271"/>
      <c r="DVK29" s="271"/>
      <c r="DVL29" s="271"/>
      <c r="DVM29" s="271"/>
      <c r="DVN29" s="271"/>
      <c r="DVO29" s="271"/>
      <c r="DVP29" s="271"/>
      <c r="DVQ29" s="271"/>
      <c r="DVR29" s="271"/>
      <c r="DVS29" s="271"/>
      <c r="DVT29" s="271"/>
      <c r="DVU29" s="271"/>
      <c r="DVV29" s="271"/>
      <c r="DVW29" s="271"/>
      <c r="DVX29" s="271"/>
      <c r="DVY29" s="271"/>
      <c r="DVZ29" s="271"/>
      <c r="DWA29" s="271"/>
      <c r="DWB29" s="271"/>
      <c r="DWC29" s="271"/>
      <c r="DWD29" s="271"/>
      <c r="DWE29" s="271"/>
      <c r="DWF29" s="271"/>
      <c r="DWG29" s="271"/>
      <c r="DWH29" s="271"/>
      <c r="DWI29" s="271"/>
      <c r="DWJ29" s="271"/>
      <c r="DWK29" s="271"/>
      <c r="DWL29" s="271"/>
      <c r="DWM29" s="271"/>
      <c r="DWN29" s="271"/>
      <c r="DWO29" s="271"/>
      <c r="DWP29" s="271"/>
      <c r="DWQ29" s="271"/>
      <c r="DWR29" s="271"/>
      <c r="DWS29" s="271"/>
      <c r="DWT29" s="271"/>
      <c r="DWU29" s="271"/>
      <c r="DWV29" s="271"/>
      <c r="DWW29" s="271"/>
      <c r="DWX29" s="271"/>
      <c r="DWY29" s="271"/>
      <c r="DWZ29" s="271"/>
      <c r="DXA29" s="271"/>
      <c r="DXB29" s="271"/>
      <c r="DXC29" s="271"/>
      <c r="DXD29" s="271"/>
      <c r="DXE29" s="271"/>
      <c r="DXF29" s="271"/>
      <c r="DXG29" s="271"/>
      <c r="DXH29" s="271"/>
      <c r="DXI29" s="271"/>
      <c r="DXJ29" s="271"/>
      <c r="DXK29" s="271"/>
      <c r="DXL29" s="271"/>
      <c r="DXM29" s="271"/>
      <c r="DXN29" s="271"/>
      <c r="DXO29" s="271"/>
      <c r="DXP29" s="271"/>
      <c r="DXQ29" s="271"/>
      <c r="DXR29" s="271"/>
      <c r="DXS29" s="271"/>
      <c r="DXT29" s="271"/>
      <c r="DXU29" s="271"/>
      <c r="DXV29" s="271"/>
      <c r="DXW29" s="271"/>
      <c r="DXX29" s="271"/>
      <c r="DXY29" s="271"/>
      <c r="DXZ29" s="271"/>
      <c r="DYA29" s="271"/>
      <c r="DYB29" s="271"/>
      <c r="DYC29" s="271"/>
      <c r="DYD29" s="271"/>
      <c r="DYE29" s="271"/>
      <c r="DYF29" s="271"/>
      <c r="DYG29" s="271"/>
      <c r="DYH29" s="271"/>
      <c r="DYI29" s="271"/>
      <c r="DYJ29" s="271"/>
      <c r="DYK29" s="271"/>
      <c r="DYL29" s="271"/>
      <c r="DYM29" s="271"/>
      <c r="DYN29" s="271"/>
      <c r="DYO29" s="271"/>
      <c r="DYP29" s="271"/>
      <c r="DYQ29" s="271"/>
      <c r="DYR29" s="271"/>
      <c r="DYS29" s="271"/>
      <c r="DYT29" s="271"/>
      <c r="DYU29" s="271"/>
      <c r="DYV29" s="271"/>
      <c r="DYW29" s="271"/>
      <c r="DYX29" s="271"/>
      <c r="DYY29" s="271"/>
      <c r="DYZ29" s="271"/>
      <c r="DZA29" s="271"/>
      <c r="DZB29" s="271"/>
      <c r="DZC29" s="271"/>
      <c r="DZD29" s="271"/>
      <c r="DZE29" s="271"/>
      <c r="DZF29" s="271"/>
      <c r="DZG29" s="271"/>
      <c r="DZH29" s="271"/>
      <c r="DZI29" s="271"/>
      <c r="DZJ29" s="271"/>
      <c r="DZK29" s="271"/>
      <c r="DZL29" s="271"/>
      <c r="DZM29" s="271"/>
      <c r="DZN29" s="271"/>
      <c r="DZO29" s="271"/>
      <c r="DZP29" s="271"/>
      <c r="DZQ29" s="271"/>
      <c r="DZR29" s="271"/>
      <c r="DZS29" s="271"/>
      <c r="DZT29" s="271"/>
      <c r="DZU29" s="271"/>
      <c r="DZV29" s="271"/>
      <c r="DZW29" s="271"/>
      <c r="DZX29" s="271"/>
      <c r="DZY29" s="271"/>
      <c r="DZZ29" s="271"/>
      <c r="EAA29" s="271"/>
      <c r="EAB29" s="271"/>
      <c r="EAC29" s="271"/>
      <c r="EAD29" s="271"/>
      <c r="EAE29" s="271"/>
      <c r="EAF29" s="271"/>
      <c r="EAG29" s="271"/>
      <c r="EAH29" s="271"/>
      <c r="EAI29" s="271"/>
      <c r="EAJ29" s="271"/>
      <c r="EAK29" s="271"/>
      <c r="EAL29" s="271"/>
      <c r="EAM29" s="271"/>
      <c r="EAN29" s="271"/>
      <c r="EAO29" s="271"/>
      <c r="EAP29" s="271"/>
      <c r="EAQ29" s="271"/>
      <c r="EAR29" s="271"/>
      <c r="EAS29" s="271"/>
      <c r="EAT29" s="271"/>
      <c r="EAU29" s="271"/>
      <c r="EAV29" s="271"/>
      <c r="EAW29" s="271"/>
      <c r="EAX29" s="271"/>
      <c r="EAY29" s="271"/>
      <c r="EAZ29" s="271"/>
      <c r="EBA29" s="271"/>
      <c r="EBB29" s="271"/>
      <c r="EBC29" s="271"/>
      <c r="EBD29" s="271"/>
      <c r="EBE29" s="271"/>
      <c r="EBF29" s="271"/>
      <c r="EBG29" s="271"/>
      <c r="EBH29" s="271"/>
      <c r="EBI29" s="271"/>
      <c r="EBJ29" s="271"/>
      <c r="EBK29" s="271"/>
      <c r="EBL29" s="271"/>
      <c r="EBM29" s="271"/>
      <c r="EBN29" s="271"/>
      <c r="EBO29" s="271"/>
      <c r="EBP29" s="271"/>
      <c r="EBQ29" s="271"/>
      <c r="EBR29" s="271"/>
      <c r="EBS29" s="271"/>
      <c r="EBT29" s="271"/>
      <c r="EBU29" s="271"/>
      <c r="EBV29" s="271"/>
      <c r="EBW29" s="271"/>
      <c r="EBX29" s="271"/>
      <c r="EBY29" s="271"/>
      <c r="EBZ29" s="271"/>
      <c r="ECA29" s="271"/>
      <c r="ECB29" s="271"/>
      <c r="ECC29" s="271"/>
      <c r="ECD29" s="271"/>
      <c r="ECE29" s="271"/>
      <c r="ECF29" s="271"/>
      <c r="ECG29" s="271"/>
      <c r="ECH29" s="271"/>
      <c r="ECI29" s="271"/>
      <c r="ECJ29" s="271"/>
      <c r="ECK29" s="271"/>
      <c r="ECL29" s="271"/>
      <c r="ECM29" s="271"/>
      <c r="ECN29" s="271"/>
      <c r="ECO29" s="271"/>
      <c r="ECP29" s="271"/>
      <c r="ECQ29" s="271"/>
      <c r="ECR29" s="271"/>
      <c r="ECS29" s="271"/>
      <c r="ECT29" s="271"/>
      <c r="ECU29" s="271"/>
      <c r="ECV29" s="271"/>
      <c r="ECW29" s="271"/>
      <c r="ECX29" s="271"/>
      <c r="ECY29" s="271"/>
      <c r="ECZ29" s="271"/>
      <c r="EDA29" s="271"/>
      <c r="EDB29" s="271"/>
      <c r="EDC29" s="271"/>
      <c r="EDD29" s="271"/>
      <c r="EDE29" s="271"/>
      <c r="EDF29" s="271"/>
      <c r="EDG29" s="271"/>
      <c r="EDH29" s="271"/>
      <c r="EDI29" s="271"/>
      <c r="EDJ29" s="271"/>
      <c r="EDK29" s="271"/>
      <c r="EDL29" s="271"/>
      <c r="EDM29" s="271"/>
      <c r="EDN29" s="271"/>
      <c r="EDO29" s="271"/>
      <c r="EDP29" s="271"/>
      <c r="EDQ29" s="271"/>
      <c r="EDR29" s="271"/>
      <c r="EDS29" s="271"/>
      <c r="EDT29" s="271"/>
      <c r="EDU29" s="271"/>
      <c r="EDV29" s="271"/>
      <c r="EDW29" s="271"/>
      <c r="EDX29" s="271"/>
      <c r="EDY29" s="271"/>
      <c r="EDZ29" s="271"/>
      <c r="EEA29" s="271"/>
      <c r="EEB29" s="271"/>
      <c r="EEC29" s="271"/>
      <c r="EED29" s="271"/>
      <c r="EEE29" s="271"/>
      <c r="EEF29" s="271"/>
      <c r="EEG29" s="271"/>
      <c r="EEH29" s="271"/>
      <c r="EEI29" s="271"/>
      <c r="EEJ29" s="271"/>
      <c r="EEK29" s="271"/>
      <c r="EEL29" s="271"/>
      <c r="EEM29" s="271"/>
      <c r="EEN29" s="271"/>
      <c r="EEO29" s="271"/>
      <c r="EEP29" s="271"/>
      <c r="EEQ29" s="271"/>
      <c r="EER29" s="271"/>
      <c r="EES29" s="271"/>
      <c r="EET29" s="271"/>
      <c r="EEU29" s="271"/>
      <c r="EEV29" s="271"/>
      <c r="EEW29" s="271"/>
      <c r="EEX29" s="271"/>
      <c r="EEY29" s="271"/>
      <c r="EEZ29" s="271"/>
      <c r="EFA29" s="271"/>
      <c r="EFB29" s="271"/>
      <c r="EFC29" s="271"/>
      <c r="EFD29" s="271"/>
      <c r="EFE29" s="271"/>
      <c r="EFF29" s="271"/>
      <c r="EFG29" s="271"/>
      <c r="EFH29" s="271"/>
      <c r="EFI29" s="271"/>
      <c r="EFJ29" s="271"/>
      <c r="EFK29" s="271"/>
      <c r="EFL29" s="271"/>
      <c r="EFM29" s="271"/>
      <c r="EFN29" s="271"/>
      <c r="EFO29" s="271"/>
      <c r="EFP29" s="271"/>
      <c r="EFQ29" s="271"/>
      <c r="EFR29" s="271"/>
      <c r="EFS29" s="271"/>
      <c r="EFT29" s="271"/>
      <c r="EFU29" s="271"/>
      <c r="EFV29" s="271"/>
      <c r="EFW29" s="271"/>
      <c r="EFX29" s="271"/>
      <c r="EFY29" s="271"/>
      <c r="EFZ29" s="271"/>
      <c r="EGA29" s="271"/>
      <c r="EGB29" s="271"/>
      <c r="EGC29" s="271"/>
      <c r="EGD29" s="271"/>
      <c r="EGE29" s="271"/>
      <c r="EGF29" s="271"/>
      <c r="EGG29" s="271"/>
      <c r="EGH29" s="271"/>
      <c r="EGI29" s="271"/>
      <c r="EGJ29" s="271"/>
      <c r="EGK29" s="271"/>
      <c r="EGL29" s="271"/>
      <c r="EGM29" s="271"/>
      <c r="EGN29" s="271"/>
      <c r="EGO29" s="271"/>
      <c r="EGP29" s="271"/>
      <c r="EGQ29" s="271"/>
      <c r="EGR29" s="271"/>
      <c r="EGS29" s="271"/>
      <c r="EGT29" s="271"/>
      <c r="EGU29" s="271"/>
      <c r="EGV29" s="271"/>
      <c r="EGW29" s="271"/>
      <c r="EGX29" s="271"/>
      <c r="EGY29" s="271"/>
      <c r="EGZ29" s="271"/>
      <c r="EHA29" s="271"/>
      <c r="EHB29" s="271"/>
      <c r="EHC29" s="271"/>
      <c r="EHD29" s="271"/>
      <c r="EHE29" s="271"/>
      <c r="EHF29" s="271"/>
      <c r="EHG29" s="271"/>
      <c r="EHH29" s="271"/>
      <c r="EHI29" s="271"/>
      <c r="EHJ29" s="271"/>
      <c r="EHK29" s="271"/>
      <c r="EHL29" s="271"/>
      <c r="EHM29" s="271"/>
      <c r="EHN29" s="271"/>
      <c r="EHO29" s="271"/>
      <c r="EHP29" s="271"/>
      <c r="EHQ29" s="271"/>
      <c r="EHR29" s="271"/>
      <c r="EHS29" s="271"/>
      <c r="EHT29" s="271"/>
      <c r="EHU29" s="271"/>
      <c r="EHV29" s="271"/>
      <c r="EHW29" s="271"/>
      <c r="EHX29" s="271"/>
      <c r="EHY29" s="271"/>
      <c r="EHZ29" s="271"/>
      <c r="EIA29" s="271"/>
      <c r="EIB29" s="271"/>
      <c r="EIC29" s="271"/>
      <c r="EID29" s="271"/>
      <c r="EIE29" s="271"/>
      <c r="EIF29" s="271"/>
      <c r="EIG29" s="271"/>
      <c r="EIH29" s="271"/>
      <c r="EII29" s="271"/>
      <c r="EIJ29" s="271"/>
      <c r="EIK29" s="271"/>
      <c r="EIL29" s="271"/>
      <c r="EIM29" s="271"/>
      <c r="EIN29" s="271"/>
      <c r="EIO29" s="271"/>
      <c r="EIP29" s="271"/>
      <c r="EIQ29" s="271"/>
      <c r="EIR29" s="271"/>
      <c r="EIS29" s="271"/>
      <c r="EIT29" s="271"/>
      <c r="EIU29" s="271"/>
      <c r="EIV29" s="271"/>
      <c r="EIW29" s="271"/>
      <c r="EIX29" s="271"/>
      <c r="EIY29" s="271"/>
      <c r="EIZ29" s="271"/>
      <c r="EJA29" s="271"/>
      <c r="EJB29" s="271"/>
      <c r="EJC29" s="271"/>
      <c r="EJD29" s="271"/>
      <c r="EJE29" s="271"/>
      <c r="EJF29" s="271"/>
      <c r="EJG29" s="271"/>
      <c r="EJH29" s="271"/>
      <c r="EJI29" s="271"/>
      <c r="EJJ29" s="271"/>
      <c r="EJK29" s="271"/>
      <c r="EJL29" s="271"/>
      <c r="EJM29" s="271"/>
      <c r="EJN29" s="271"/>
      <c r="EJO29" s="271"/>
      <c r="EJP29" s="271"/>
      <c r="EJQ29" s="271"/>
      <c r="EJR29" s="271"/>
      <c r="EJS29" s="271"/>
      <c r="EJT29" s="271"/>
      <c r="EJU29" s="271"/>
      <c r="EJV29" s="271"/>
      <c r="EJW29" s="271"/>
      <c r="EJX29" s="271"/>
      <c r="EJY29" s="271"/>
      <c r="EJZ29" s="271"/>
      <c r="EKA29" s="271"/>
      <c r="EKB29" s="271"/>
      <c r="EKC29" s="271"/>
      <c r="EKD29" s="271"/>
      <c r="EKE29" s="271"/>
      <c r="EKF29" s="271"/>
      <c r="EKG29" s="271"/>
      <c r="EKH29" s="271"/>
      <c r="EKI29" s="271"/>
      <c r="EKJ29" s="271"/>
      <c r="EKK29" s="271"/>
      <c r="EKL29" s="271"/>
      <c r="EKM29" s="271"/>
      <c r="EKN29" s="271"/>
      <c r="EKO29" s="271"/>
      <c r="EKP29" s="271"/>
      <c r="EKQ29" s="271"/>
      <c r="EKR29" s="271"/>
      <c r="EKS29" s="271"/>
      <c r="EKT29" s="271"/>
      <c r="EKU29" s="271"/>
      <c r="EKV29" s="271"/>
      <c r="EKW29" s="271"/>
      <c r="EKX29" s="271"/>
      <c r="EKY29" s="271"/>
      <c r="EKZ29" s="271"/>
      <c r="ELA29" s="271"/>
      <c r="ELB29" s="271"/>
      <c r="ELC29" s="271"/>
      <c r="ELD29" s="271"/>
      <c r="ELE29" s="271"/>
      <c r="ELF29" s="271"/>
      <c r="ELG29" s="271"/>
      <c r="ELH29" s="271"/>
      <c r="ELI29" s="271"/>
      <c r="ELJ29" s="271"/>
      <c r="ELK29" s="271"/>
      <c r="ELL29" s="271"/>
      <c r="ELM29" s="271"/>
      <c r="ELN29" s="271"/>
      <c r="ELO29" s="271"/>
      <c r="ELP29" s="271"/>
      <c r="ELQ29" s="271"/>
      <c r="ELR29" s="271"/>
      <c r="ELS29" s="271"/>
      <c r="ELT29" s="271"/>
      <c r="ELU29" s="271"/>
      <c r="ELV29" s="271"/>
      <c r="ELW29" s="271"/>
      <c r="ELX29" s="271"/>
      <c r="ELY29" s="271"/>
      <c r="ELZ29" s="271"/>
      <c r="EMA29" s="271"/>
      <c r="EMB29" s="271"/>
      <c r="EMC29" s="271"/>
      <c r="EMD29" s="271"/>
      <c r="EME29" s="271"/>
      <c r="EMF29" s="271"/>
      <c r="EMG29" s="271"/>
      <c r="EMH29" s="271"/>
      <c r="EMI29" s="271"/>
      <c r="EMJ29" s="271"/>
      <c r="EMK29" s="271"/>
      <c r="EML29" s="271"/>
      <c r="EMM29" s="271"/>
      <c r="EMN29" s="271"/>
      <c r="EMO29" s="271"/>
      <c r="EMP29" s="271"/>
      <c r="EMQ29" s="271"/>
      <c r="EMR29" s="271"/>
      <c r="EMS29" s="271"/>
      <c r="EMT29" s="271"/>
      <c r="EMU29" s="271"/>
      <c r="EMV29" s="271"/>
      <c r="EMW29" s="271"/>
      <c r="EMX29" s="271"/>
      <c r="EMY29" s="271"/>
      <c r="EMZ29" s="271"/>
      <c r="ENA29" s="271"/>
      <c r="ENB29" s="271"/>
      <c r="ENC29" s="271"/>
      <c r="END29" s="271"/>
      <c r="ENE29" s="271"/>
      <c r="ENF29" s="271"/>
      <c r="ENG29" s="271"/>
      <c r="ENH29" s="271"/>
      <c r="ENI29" s="271"/>
      <c r="ENJ29" s="271"/>
      <c r="ENK29" s="271"/>
      <c r="ENL29" s="271"/>
      <c r="ENM29" s="271"/>
      <c r="ENN29" s="271"/>
      <c r="ENO29" s="271"/>
      <c r="ENP29" s="271"/>
      <c r="ENQ29" s="271"/>
      <c r="ENR29" s="271"/>
      <c r="ENS29" s="271"/>
      <c r="ENT29" s="271"/>
      <c r="ENU29" s="271"/>
      <c r="ENV29" s="271"/>
      <c r="ENW29" s="271"/>
      <c r="ENX29" s="271"/>
      <c r="ENY29" s="271"/>
      <c r="ENZ29" s="271"/>
      <c r="EOA29" s="271"/>
      <c r="EOB29" s="271"/>
      <c r="EOC29" s="271"/>
      <c r="EOD29" s="271"/>
      <c r="EOE29" s="271"/>
      <c r="EOF29" s="271"/>
      <c r="EOG29" s="271"/>
      <c r="EOH29" s="271"/>
      <c r="EOI29" s="271"/>
      <c r="EOJ29" s="271"/>
      <c r="EOK29" s="271"/>
      <c r="EOL29" s="271"/>
      <c r="EOM29" s="271"/>
      <c r="EON29" s="271"/>
      <c r="EOO29" s="271"/>
      <c r="EOP29" s="271"/>
      <c r="EOQ29" s="271"/>
      <c r="EOR29" s="271"/>
      <c r="EOS29" s="271"/>
      <c r="EOT29" s="271"/>
      <c r="EOU29" s="271"/>
      <c r="EOV29" s="271"/>
      <c r="EOW29" s="271"/>
      <c r="EOX29" s="271"/>
      <c r="EOY29" s="271"/>
      <c r="EOZ29" s="271"/>
      <c r="EPA29" s="271"/>
      <c r="EPB29" s="271"/>
      <c r="EPC29" s="271"/>
      <c r="EPD29" s="271"/>
      <c r="EPE29" s="271"/>
      <c r="EPF29" s="271"/>
      <c r="EPG29" s="271"/>
      <c r="EPH29" s="271"/>
      <c r="EPI29" s="271"/>
      <c r="EPJ29" s="271"/>
      <c r="EPK29" s="271"/>
      <c r="EPL29" s="271"/>
      <c r="EPM29" s="271"/>
      <c r="EPN29" s="271"/>
      <c r="EPO29" s="271"/>
      <c r="EPP29" s="271"/>
      <c r="EPQ29" s="271"/>
      <c r="EPR29" s="271"/>
      <c r="EPS29" s="271"/>
      <c r="EPT29" s="271"/>
      <c r="EPU29" s="271"/>
      <c r="EPV29" s="271"/>
      <c r="EPW29" s="271"/>
      <c r="EPX29" s="271"/>
      <c r="EPY29" s="271"/>
      <c r="EPZ29" s="271"/>
      <c r="EQA29" s="271"/>
      <c r="EQB29" s="271"/>
      <c r="EQC29" s="271"/>
      <c r="EQD29" s="271"/>
      <c r="EQE29" s="271"/>
      <c r="EQF29" s="271"/>
      <c r="EQG29" s="271"/>
      <c r="EQH29" s="271"/>
      <c r="EQI29" s="271"/>
      <c r="EQJ29" s="271"/>
      <c r="EQK29" s="271"/>
      <c r="EQL29" s="271"/>
      <c r="EQM29" s="271"/>
      <c r="EQN29" s="271"/>
      <c r="EQO29" s="271"/>
      <c r="EQP29" s="271"/>
      <c r="EQQ29" s="271"/>
      <c r="EQR29" s="271"/>
      <c r="EQS29" s="271"/>
      <c r="EQT29" s="271"/>
      <c r="EQU29" s="271"/>
      <c r="EQV29" s="271"/>
      <c r="EQW29" s="271"/>
      <c r="EQX29" s="271"/>
      <c r="EQY29" s="271"/>
      <c r="EQZ29" s="271"/>
      <c r="ERA29" s="271"/>
      <c r="ERB29" s="271"/>
      <c r="ERC29" s="271"/>
      <c r="ERD29" s="271"/>
      <c r="ERE29" s="271"/>
      <c r="ERF29" s="271"/>
      <c r="ERG29" s="271"/>
      <c r="ERH29" s="271"/>
      <c r="ERI29" s="271"/>
      <c r="ERJ29" s="271"/>
      <c r="ERK29" s="271"/>
      <c r="ERL29" s="271"/>
      <c r="ERM29" s="271"/>
      <c r="ERN29" s="271"/>
      <c r="ERO29" s="271"/>
      <c r="ERP29" s="271"/>
      <c r="ERQ29" s="271"/>
      <c r="ERR29" s="271"/>
      <c r="ERS29" s="271"/>
      <c r="ERT29" s="271"/>
      <c r="ERU29" s="271"/>
      <c r="ERV29" s="271"/>
      <c r="ERW29" s="271"/>
      <c r="ERX29" s="271"/>
      <c r="ERY29" s="271"/>
      <c r="ERZ29" s="271"/>
      <c r="ESA29" s="271"/>
      <c r="ESB29" s="271"/>
      <c r="ESC29" s="271"/>
      <c r="ESD29" s="271"/>
      <c r="ESE29" s="271"/>
      <c r="ESF29" s="271"/>
      <c r="ESG29" s="271"/>
      <c r="ESH29" s="271"/>
      <c r="ESI29" s="271"/>
      <c r="ESJ29" s="271"/>
      <c r="ESK29" s="271"/>
      <c r="ESL29" s="271"/>
      <c r="ESM29" s="271"/>
      <c r="ESN29" s="271"/>
      <c r="ESO29" s="271"/>
      <c r="ESP29" s="271"/>
      <c r="ESQ29" s="271"/>
      <c r="ESR29" s="271"/>
      <c r="ESS29" s="271"/>
      <c r="EST29" s="271"/>
      <c r="ESU29" s="271"/>
      <c r="ESV29" s="271"/>
      <c r="ESW29" s="271"/>
      <c r="ESX29" s="271"/>
      <c r="ESY29" s="271"/>
      <c r="ESZ29" s="271"/>
      <c r="ETA29" s="271"/>
      <c r="ETB29" s="271"/>
      <c r="ETC29" s="271"/>
      <c r="ETD29" s="271"/>
      <c r="ETE29" s="271"/>
      <c r="ETF29" s="271"/>
      <c r="ETG29" s="271"/>
      <c r="ETH29" s="271"/>
      <c r="ETI29" s="271"/>
      <c r="ETJ29" s="271"/>
      <c r="ETK29" s="271"/>
      <c r="ETL29" s="271"/>
      <c r="ETM29" s="271"/>
      <c r="ETN29" s="271"/>
      <c r="ETO29" s="271"/>
      <c r="ETP29" s="271"/>
      <c r="ETQ29" s="271"/>
      <c r="ETR29" s="271"/>
      <c r="ETS29" s="271"/>
      <c r="ETT29" s="271"/>
      <c r="ETU29" s="271"/>
      <c r="ETV29" s="271"/>
      <c r="ETW29" s="271"/>
      <c r="ETX29" s="271"/>
      <c r="ETY29" s="271"/>
      <c r="ETZ29" s="271"/>
      <c r="EUA29" s="271"/>
      <c r="EUB29" s="271"/>
      <c r="EUC29" s="271"/>
      <c r="EUD29" s="271"/>
      <c r="EUE29" s="271"/>
      <c r="EUF29" s="271"/>
      <c r="EUG29" s="271"/>
      <c r="EUH29" s="271"/>
      <c r="EUI29" s="271"/>
      <c r="EUJ29" s="271"/>
      <c r="EUK29" s="271"/>
      <c r="EUL29" s="271"/>
      <c r="EUM29" s="271"/>
      <c r="EUN29" s="271"/>
      <c r="EUO29" s="271"/>
      <c r="EUP29" s="271"/>
      <c r="EUQ29" s="271"/>
      <c r="EUR29" s="271"/>
      <c r="EUS29" s="271"/>
      <c r="EUT29" s="271"/>
      <c r="EUU29" s="271"/>
      <c r="EUV29" s="271"/>
      <c r="EUW29" s="271"/>
      <c r="EUX29" s="271"/>
      <c r="EUY29" s="271"/>
      <c r="EUZ29" s="271"/>
      <c r="EVA29" s="271"/>
      <c r="EVB29" s="271"/>
      <c r="EVC29" s="271"/>
      <c r="EVD29" s="271"/>
      <c r="EVE29" s="271"/>
      <c r="EVF29" s="271"/>
      <c r="EVG29" s="271"/>
      <c r="EVH29" s="271"/>
      <c r="EVI29" s="271"/>
      <c r="EVJ29" s="271"/>
      <c r="EVK29" s="271"/>
      <c r="EVL29" s="271"/>
      <c r="EVM29" s="271"/>
      <c r="EVN29" s="271"/>
      <c r="EVO29" s="271"/>
      <c r="EVP29" s="271"/>
      <c r="EVQ29" s="271"/>
      <c r="EVR29" s="271"/>
      <c r="EVS29" s="271"/>
      <c r="EVT29" s="271"/>
      <c r="EVU29" s="271"/>
      <c r="EVV29" s="271"/>
      <c r="EVW29" s="271"/>
      <c r="EVX29" s="271"/>
      <c r="EVY29" s="271"/>
      <c r="EVZ29" s="271"/>
      <c r="EWA29" s="271"/>
      <c r="EWB29" s="271"/>
      <c r="EWC29" s="271"/>
      <c r="EWD29" s="271"/>
      <c r="EWE29" s="271"/>
      <c r="EWF29" s="271"/>
      <c r="EWG29" s="271"/>
      <c r="EWH29" s="271"/>
      <c r="EWI29" s="271"/>
      <c r="EWJ29" s="271"/>
      <c r="EWK29" s="271"/>
      <c r="EWL29" s="271"/>
      <c r="EWM29" s="271"/>
      <c r="EWN29" s="271"/>
      <c r="EWO29" s="271"/>
      <c r="EWP29" s="271"/>
      <c r="EWQ29" s="271"/>
      <c r="EWR29" s="271"/>
      <c r="EWS29" s="271"/>
      <c r="EWT29" s="271"/>
      <c r="EWU29" s="271"/>
      <c r="EWV29" s="271"/>
      <c r="EWW29" s="271"/>
      <c r="EWX29" s="271"/>
      <c r="EWY29" s="271"/>
      <c r="EWZ29" s="271"/>
      <c r="EXA29" s="271"/>
      <c r="EXB29" s="271"/>
      <c r="EXC29" s="271"/>
      <c r="EXD29" s="271"/>
      <c r="EXE29" s="271"/>
      <c r="EXF29" s="271"/>
      <c r="EXG29" s="271"/>
      <c r="EXH29" s="271"/>
      <c r="EXI29" s="271"/>
      <c r="EXJ29" s="271"/>
      <c r="EXK29" s="271"/>
      <c r="EXL29" s="271"/>
      <c r="EXM29" s="271"/>
      <c r="EXN29" s="271"/>
      <c r="EXO29" s="271"/>
      <c r="EXP29" s="271"/>
      <c r="EXQ29" s="271"/>
      <c r="EXR29" s="271"/>
      <c r="EXS29" s="271"/>
      <c r="EXT29" s="271"/>
      <c r="EXU29" s="271"/>
      <c r="EXV29" s="271"/>
      <c r="EXW29" s="271"/>
      <c r="EXX29" s="271"/>
      <c r="EXY29" s="271"/>
      <c r="EXZ29" s="271"/>
      <c r="EYA29" s="271"/>
      <c r="EYB29" s="271"/>
      <c r="EYC29" s="271"/>
      <c r="EYD29" s="271"/>
      <c r="EYE29" s="271"/>
      <c r="EYF29" s="271"/>
      <c r="EYG29" s="271"/>
      <c r="EYH29" s="271"/>
      <c r="EYI29" s="271"/>
      <c r="EYJ29" s="271"/>
      <c r="EYK29" s="271"/>
      <c r="EYL29" s="271"/>
      <c r="EYM29" s="271"/>
      <c r="EYN29" s="271"/>
      <c r="EYO29" s="271"/>
      <c r="EYP29" s="271"/>
      <c r="EYQ29" s="271"/>
      <c r="EYR29" s="271"/>
      <c r="EYS29" s="271"/>
      <c r="EYT29" s="271"/>
      <c r="EYU29" s="271"/>
      <c r="EYV29" s="271"/>
      <c r="EYW29" s="271"/>
      <c r="EYX29" s="271"/>
      <c r="EYY29" s="271"/>
      <c r="EYZ29" s="271"/>
      <c r="EZA29" s="271"/>
      <c r="EZB29" s="271"/>
      <c r="EZC29" s="271"/>
      <c r="EZD29" s="271"/>
      <c r="EZE29" s="271"/>
      <c r="EZF29" s="271"/>
      <c r="EZG29" s="271"/>
      <c r="EZH29" s="271"/>
      <c r="EZI29" s="271"/>
      <c r="EZJ29" s="271"/>
      <c r="EZK29" s="271"/>
      <c r="EZL29" s="271"/>
      <c r="EZM29" s="271"/>
      <c r="EZN29" s="271"/>
      <c r="EZO29" s="271"/>
      <c r="EZP29" s="271"/>
      <c r="EZQ29" s="271"/>
      <c r="EZR29" s="271"/>
      <c r="EZS29" s="271"/>
      <c r="EZT29" s="271"/>
      <c r="EZU29" s="271"/>
      <c r="EZV29" s="271"/>
      <c r="EZW29" s="271"/>
      <c r="EZX29" s="271"/>
      <c r="EZY29" s="271"/>
      <c r="EZZ29" s="271"/>
      <c r="FAA29" s="271"/>
      <c r="FAB29" s="271"/>
      <c r="FAC29" s="271"/>
      <c r="FAD29" s="271"/>
      <c r="FAE29" s="271"/>
      <c r="FAF29" s="271"/>
      <c r="FAG29" s="271"/>
      <c r="FAH29" s="271"/>
      <c r="FAI29" s="271"/>
      <c r="FAJ29" s="271"/>
      <c r="FAK29" s="271"/>
      <c r="FAL29" s="271"/>
      <c r="FAM29" s="271"/>
      <c r="FAN29" s="271"/>
      <c r="FAO29" s="271"/>
      <c r="FAP29" s="271"/>
      <c r="FAQ29" s="271"/>
      <c r="FAR29" s="271"/>
      <c r="FAS29" s="271"/>
      <c r="FAT29" s="271"/>
      <c r="FAU29" s="271"/>
      <c r="FAV29" s="271"/>
      <c r="FAW29" s="271"/>
      <c r="FAX29" s="271"/>
      <c r="FAY29" s="271"/>
      <c r="FAZ29" s="271"/>
      <c r="FBA29" s="271"/>
      <c r="FBB29" s="271"/>
      <c r="FBC29" s="271"/>
      <c r="FBD29" s="271"/>
      <c r="FBE29" s="271"/>
      <c r="FBF29" s="271"/>
      <c r="FBG29" s="271"/>
      <c r="FBH29" s="271"/>
      <c r="FBI29" s="271"/>
      <c r="FBJ29" s="271"/>
      <c r="FBK29" s="271"/>
      <c r="FBL29" s="271"/>
      <c r="FBM29" s="271"/>
      <c r="FBN29" s="271"/>
      <c r="FBO29" s="271"/>
      <c r="FBP29" s="271"/>
      <c r="FBQ29" s="271"/>
      <c r="FBR29" s="271"/>
      <c r="FBS29" s="271"/>
      <c r="FBT29" s="271"/>
      <c r="FBU29" s="271"/>
      <c r="FBV29" s="271"/>
      <c r="FBW29" s="271"/>
      <c r="FBX29" s="271"/>
      <c r="FBY29" s="271"/>
      <c r="FBZ29" s="271"/>
      <c r="FCA29" s="271"/>
      <c r="FCB29" s="271"/>
      <c r="FCC29" s="271"/>
      <c r="FCD29" s="271"/>
      <c r="FCE29" s="271"/>
      <c r="FCF29" s="271"/>
      <c r="FCG29" s="271"/>
      <c r="FCH29" s="271"/>
      <c r="FCI29" s="271"/>
      <c r="FCJ29" s="271"/>
      <c r="FCK29" s="271"/>
      <c r="FCL29" s="271"/>
      <c r="FCM29" s="271"/>
      <c r="FCN29" s="271"/>
      <c r="FCO29" s="271"/>
      <c r="FCP29" s="271"/>
      <c r="FCQ29" s="271"/>
      <c r="FCR29" s="271"/>
      <c r="FCS29" s="271"/>
      <c r="FCT29" s="271"/>
      <c r="FCU29" s="271"/>
      <c r="FCV29" s="271"/>
      <c r="FCW29" s="271"/>
      <c r="FCX29" s="271"/>
      <c r="FCY29" s="271"/>
      <c r="FCZ29" s="271"/>
      <c r="FDA29" s="271"/>
      <c r="FDB29" s="271"/>
      <c r="FDC29" s="271"/>
      <c r="FDD29" s="271"/>
      <c r="FDE29" s="271"/>
      <c r="FDF29" s="271"/>
      <c r="FDG29" s="271"/>
      <c r="FDH29" s="271"/>
      <c r="FDI29" s="271"/>
      <c r="FDJ29" s="271"/>
      <c r="FDK29" s="271"/>
      <c r="FDL29" s="271"/>
      <c r="FDM29" s="271"/>
      <c r="FDN29" s="271"/>
      <c r="FDO29" s="271"/>
      <c r="FDP29" s="271"/>
      <c r="FDQ29" s="271"/>
      <c r="FDR29" s="271"/>
      <c r="FDS29" s="271"/>
      <c r="FDT29" s="271"/>
      <c r="FDU29" s="271"/>
      <c r="FDV29" s="271"/>
      <c r="FDW29" s="271"/>
      <c r="FDX29" s="271"/>
      <c r="FDY29" s="271"/>
      <c r="FDZ29" s="271"/>
      <c r="FEA29" s="271"/>
      <c r="FEB29" s="271"/>
      <c r="FEC29" s="271"/>
      <c r="FED29" s="271"/>
      <c r="FEE29" s="271"/>
      <c r="FEF29" s="271"/>
      <c r="FEG29" s="271"/>
      <c r="FEH29" s="271"/>
      <c r="FEI29" s="271"/>
      <c r="FEJ29" s="271"/>
      <c r="FEK29" s="271"/>
      <c r="FEL29" s="271"/>
      <c r="FEM29" s="271"/>
      <c r="FEN29" s="271"/>
      <c r="FEO29" s="271"/>
      <c r="FEP29" s="271"/>
      <c r="FEQ29" s="271"/>
      <c r="FER29" s="271"/>
      <c r="FES29" s="271"/>
      <c r="FET29" s="271"/>
      <c r="FEU29" s="271"/>
      <c r="FEV29" s="271"/>
      <c r="FEW29" s="271"/>
      <c r="FEX29" s="271"/>
      <c r="FEY29" s="271"/>
      <c r="FEZ29" s="271"/>
      <c r="FFA29" s="271"/>
      <c r="FFB29" s="271"/>
      <c r="FFC29" s="271"/>
      <c r="FFD29" s="271"/>
      <c r="FFE29" s="271"/>
      <c r="FFF29" s="271"/>
      <c r="FFG29" s="271"/>
      <c r="FFH29" s="271"/>
      <c r="FFI29" s="271"/>
      <c r="FFJ29" s="271"/>
      <c r="FFK29" s="271"/>
      <c r="FFL29" s="271"/>
      <c r="FFM29" s="271"/>
      <c r="FFN29" s="271"/>
      <c r="FFO29" s="271"/>
      <c r="FFP29" s="271"/>
      <c r="FFQ29" s="271"/>
      <c r="FFR29" s="271"/>
      <c r="FFS29" s="271"/>
      <c r="FFT29" s="271"/>
      <c r="FFU29" s="271"/>
      <c r="FFV29" s="271"/>
      <c r="FFW29" s="271"/>
      <c r="FFX29" s="271"/>
      <c r="FFY29" s="271"/>
      <c r="FFZ29" s="271"/>
      <c r="FGA29" s="271"/>
      <c r="FGB29" s="271"/>
      <c r="FGC29" s="271"/>
      <c r="FGD29" s="271"/>
      <c r="FGE29" s="271"/>
      <c r="FGF29" s="271"/>
      <c r="FGG29" s="271"/>
      <c r="FGH29" s="271"/>
      <c r="FGI29" s="271"/>
      <c r="FGJ29" s="271"/>
      <c r="FGK29" s="271"/>
      <c r="FGL29" s="271"/>
      <c r="FGM29" s="271"/>
      <c r="FGN29" s="271"/>
      <c r="FGO29" s="271"/>
      <c r="FGP29" s="271"/>
      <c r="FGQ29" s="271"/>
      <c r="FGR29" s="271"/>
      <c r="FGS29" s="271"/>
      <c r="FGT29" s="271"/>
      <c r="FGU29" s="271"/>
      <c r="FGV29" s="271"/>
      <c r="FGW29" s="271"/>
      <c r="FGX29" s="271"/>
      <c r="FGY29" s="271"/>
      <c r="FGZ29" s="271"/>
      <c r="FHA29" s="271"/>
      <c r="FHB29" s="271"/>
      <c r="FHC29" s="271"/>
      <c r="FHD29" s="271"/>
      <c r="FHE29" s="271"/>
      <c r="FHF29" s="271"/>
      <c r="FHG29" s="271"/>
      <c r="FHH29" s="271"/>
      <c r="FHI29" s="271"/>
      <c r="FHJ29" s="271"/>
      <c r="FHK29" s="271"/>
      <c r="FHL29" s="271"/>
      <c r="FHM29" s="271"/>
      <c r="FHN29" s="271"/>
      <c r="FHO29" s="271"/>
      <c r="FHP29" s="271"/>
      <c r="FHQ29" s="271"/>
      <c r="FHR29" s="271"/>
      <c r="FHS29" s="271"/>
      <c r="FHT29" s="271"/>
      <c r="FHU29" s="271"/>
      <c r="FHV29" s="271"/>
      <c r="FHW29" s="271"/>
      <c r="FHX29" s="271"/>
      <c r="FHY29" s="271"/>
      <c r="FHZ29" s="271"/>
      <c r="FIA29" s="271"/>
      <c r="FIB29" s="271"/>
      <c r="FIC29" s="271"/>
      <c r="FID29" s="271"/>
      <c r="FIE29" s="271"/>
      <c r="FIF29" s="271"/>
      <c r="FIG29" s="271"/>
      <c r="FIH29" s="271"/>
      <c r="FII29" s="271"/>
      <c r="FIJ29" s="271"/>
      <c r="FIK29" s="271"/>
      <c r="FIL29" s="271"/>
      <c r="FIM29" s="271"/>
      <c r="FIN29" s="271"/>
      <c r="FIO29" s="271"/>
      <c r="FIP29" s="271"/>
      <c r="FIQ29" s="271"/>
      <c r="FIR29" s="271"/>
      <c r="FIS29" s="271"/>
      <c r="FIT29" s="271"/>
      <c r="FIU29" s="271"/>
      <c r="FIV29" s="271"/>
      <c r="FIW29" s="271"/>
      <c r="FIX29" s="271"/>
      <c r="FIY29" s="271"/>
      <c r="FIZ29" s="271"/>
      <c r="FJA29" s="271"/>
      <c r="FJB29" s="271"/>
      <c r="FJC29" s="271"/>
      <c r="FJD29" s="271"/>
      <c r="FJE29" s="271"/>
      <c r="FJF29" s="271"/>
      <c r="FJG29" s="271"/>
      <c r="FJH29" s="271"/>
      <c r="FJI29" s="271"/>
      <c r="FJJ29" s="271"/>
      <c r="FJK29" s="271"/>
      <c r="FJL29" s="271"/>
      <c r="FJM29" s="271"/>
      <c r="FJN29" s="271"/>
      <c r="FJO29" s="271"/>
      <c r="FJP29" s="271"/>
      <c r="FJQ29" s="271"/>
      <c r="FJR29" s="271"/>
      <c r="FJS29" s="271"/>
      <c r="FJT29" s="271"/>
      <c r="FJU29" s="271"/>
      <c r="FJV29" s="271"/>
      <c r="FJW29" s="271"/>
      <c r="FJX29" s="271"/>
      <c r="FJY29" s="271"/>
      <c r="FJZ29" s="271"/>
      <c r="FKA29" s="271"/>
      <c r="FKB29" s="271"/>
      <c r="FKC29" s="271"/>
      <c r="FKD29" s="271"/>
      <c r="FKE29" s="271"/>
      <c r="FKF29" s="271"/>
      <c r="FKG29" s="271"/>
      <c r="FKH29" s="271"/>
      <c r="FKI29" s="271"/>
      <c r="FKJ29" s="271"/>
      <c r="FKK29" s="271"/>
      <c r="FKL29" s="271"/>
      <c r="FKM29" s="271"/>
      <c r="FKN29" s="271"/>
      <c r="FKO29" s="271"/>
      <c r="FKP29" s="271"/>
      <c r="FKQ29" s="271"/>
      <c r="FKR29" s="271"/>
      <c r="FKS29" s="271"/>
      <c r="FKT29" s="271"/>
      <c r="FKU29" s="271"/>
      <c r="FKV29" s="271"/>
      <c r="FKW29" s="271"/>
      <c r="FKX29" s="271"/>
      <c r="FKY29" s="271"/>
      <c r="FKZ29" s="271"/>
      <c r="FLA29" s="271"/>
      <c r="FLB29" s="271"/>
      <c r="FLC29" s="271"/>
      <c r="FLD29" s="271"/>
      <c r="FLE29" s="271"/>
      <c r="FLF29" s="271"/>
      <c r="FLG29" s="271"/>
      <c r="FLH29" s="271"/>
      <c r="FLI29" s="271"/>
      <c r="FLJ29" s="271"/>
      <c r="FLK29" s="271"/>
      <c r="FLL29" s="271"/>
      <c r="FLM29" s="271"/>
      <c r="FLN29" s="271"/>
      <c r="FLO29" s="271"/>
      <c r="FLP29" s="271"/>
      <c r="FLQ29" s="271"/>
      <c r="FLR29" s="271"/>
      <c r="FLS29" s="271"/>
      <c r="FLT29" s="271"/>
      <c r="FLU29" s="271"/>
      <c r="FLV29" s="271"/>
      <c r="FLW29" s="271"/>
      <c r="FLX29" s="271"/>
      <c r="FLY29" s="271"/>
      <c r="FLZ29" s="271"/>
      <c r="FMA29" s="271"/>
      <c r="FMB29" s="271"/>
      <c r="FMC29" s="271"/>
      <c r="FMD29" s="271"/>
      <c r="FME29" s="271"/>
      <c r="FMF29" s="271"/>
      <c r="FMG29" s="271"/>
      <c r="FMH29" s="271"/>
      <c r="FMI29" s="271"/>
      <c r="FMJ29" s="271"/>
      <c r="FMK29" s="271"/>
      <c r="FML29" s="271"/>
      <c r="FMM29" s="271"/>
      <c r="FMN29" s="271"/>
      <c r="FMO29" s="271"/>
      <c r="FMP29" s="271"/>
      <c r="FMQ29" s="271"/>
      <c r="FMR29" s="271"/>
      <c r="FMS29" s="271"/>
      <c r="FMT29" s="271"/>
      <c r="FMU29" s="271"/>
      <c r="FMV29" s="271"/>
      <c r="FMW29" s="271"/>
      <c r="FMX29" s="271"/>
      <c r="FMY29" s="271"/>
      <c r="FMZ29" s="271"/>
      <c r="FNA29" s="271"/>
      <c r="FNB29" s="271"/>
      <c r="FNC29" s="271"/>
      <c r="FND29" s="271"/>
      <c r="FNE29" s="271"/>
      <c r="FNF29" s="271"/>
      <c r="FNG29" s="271"/>
      <c r="FNH29" s="271"/>
      <c r="FNI29" s="271"/>
      <c r="FNJ29" s="271"/>
      <c r="FNK29" s="271"/>
      <c r="FNL29" s="271"/>
      <c r="FNM29" s="271"/>
      <c r="FNN29" s="271"/>
      <c r="FNO29" s="271"/>
      <c r="FNP29" s="271"/>
      <c r="FNQ29" s="271"/>
      <c r="FNR29" s="271"/>
      <c r="FNS29" s="271"/>
      <c r="FNT29" s="271"/>
      <c r="FNU29" s="271"/>
      <c r="FNV29" s="271"/>
      <c r="FNW29" s="271"/>
      <c r="FNX29" s="271"/>
      <c r="FNY29" s="271"/>
      <c r="FNZ29" s="271"/>
      <c r="FOA29" s="271"/>
      <c r="FOB29" s="271"/>
      <c r="FOC29" s="271"/>
      <c r="FOD29" s="271"/>
      <c r="FOE29" s="271"/>
      <c r="FOF29" s="271"/>
      <c r="FOG29" s="271"/>
      <c r="FOH29" s="271"/>
      <c r="FOI29" s="271"/>
      <c r="FOJ29" s="271"/>
      <c r="FOK29" s="271"/>
      <c r="FOL29" s="271"/>
      <c r="FOM29" s="271"/>
      <c r="FON29" s="271"/>
      <c r="FOO29" s="271"/>
      <c r="FOP29" s="271"/>
      <c r="FOQ29" s="271"/>
      <c r="FOR29" s="271"/>
      <c r="FOS29" s="271"/>
      <c r="FOT29" s="271"/>
      <c r="FOU29" s="271"/>
      <c r="FOV29" s="271"/>
      <c r="FOW29" s="271"/>
      <c r="FOX29" s="271"/>
      <c r="FOY29" s="271"/>
      <c r="FOZ29" s="271"/>
      <c r="FPA29" s="271"/>
      <c r="FPB29" s="271"/>
      <c r="FPC29" s="271"/>
      <c r="FPD29" s="271"/>
      <c r="FPE29" s="271"/>
      <c r="FPF29" s="271"/>
      <c r="FPG29" s="271"/>
      <c r="FPH29" s="271"/>
      <c r="FPI29" s="271"/>
      <c r="FPJ29" s="271"/>
      <c r="FPK29" s="271"/>
      <c r="FPL29" s="271"/>
      <c r="FPM29" s="271"/>
      <c r="FPN29" s="271"/>
      <c r="FPO29" s="271"/>
      <c r="FPP29" s="271"/>
      <c r="FPQ29" s="271"/>
      <c r="FPR29" s="271"/>
      <c r="FPS29" s="271"/>
      <c r="FPT29" s="271"/>
      <c r="FPU29" s="271"/>
      <c r="FPV29" s="271"/>
      <c r="FPW29" s="271"/>
      <c r="FPX29" s="271"/>
      <c r="FPY29" s="271"/>
      <c r="FPZ29" s="271"/>
      <c r="FQA29" s="271"/>
      <c r="FQB29" s="271"/>
      <c r="FQC29" s="271"/>
      <c r="FQD29" s="271"/>
      <c r="FQE29" s="271"/>
      <c r="FQF29" s="271"/>
      <c r="FQG29" s="271"/>
      <c r="FQH29" s="271"/>
      <c r="FQI29" s="271"/>
      <c r="FQJ29" s="271"/>
      <c r="FQK29" s="271"/>
      <c r="FQL29" s="271"/>
      <c r="FQM29" s="271"/>
      <c r="FQN29" s="271"/>
      <c r="FQO29" s="271"/>
      <c r="FQP29" s="271"/>
      <c r="FQQ29" s="271"/>
      <c r="FQR29" s="271"/>
      <c r="FQS29" s="271"/>
      <c r="FQT29" s="271"/>
      <c r="FQU29" s="271"/>
      <c r="FQV29" s="271"/>
      <c r="FQW29" s="271"/>
      <c r="FQX29" s="271"/>
      <c r="FQY29" s="271"/>
      <c r="FQZ29" s="271"/>
      <c r="FRA29" s="271"/>
      <c r="FRB29" s="271"/>
      <c r="FRC29" s="271"/>
      <c r="FRD29" s="271"/>
      <c r="FRE29" s="271"/>
      <c r="FRF29" s="271"/>
      <c r="FRG29" s="271"/>
      <c r="FRH29" s="271"/>
      <c r="FRI29" s="271"/>
      <c r="FRJ29" s="271"/>
      <c r="FRK29" s="271"/>
      <c r="FRL29" s="271"/>
      <c r="FRM29" s="271"/>
      <c r="FRN29" s="271"/>
      <c r="FRO29" s="271"/>
      <c r="FRP29" s="271"/>
      <c r="FRQ29" s="271"/>
      <c r="FRR29" s="271"/>
      <c r="FRS29" s="271"/>
      <c r="FRT29" s="271"/>
      <c r="FRU29" s="271"/>
      <c r="FRV29" s="271"/>
      <c r="FRW29" s="271"/>
      <c r="FRX29" s="271"/>
      <c r="FRY29" s="271"/>
      <c r="FRZ29" s="271"/>
      <c r="FSA29" s="271"/>
      <c r="FSB29" s="271"/>
      <c r="FSC29" s="271"/>
      <c r="FSD29" s="271"/>
      <c r="FSE29" s="271"/>
      <c r="FSF29" s="271"/>
      <c r="FSG29" s="271"/>
      <c r="FSH29" s="271"/>
      <c r="FSI29" s="271"/>
      <c r="FSJ29" s="271"/>
      <c r="FSK29" s="271"/>
      <c r="FSL29" s="271"/>
      <c r="FSM29" s="271"/>
      <c r="FSN29" s="271"/>
      <c r="FSO29" s="271"/>
      <c r="FSP29" s="271"/>
      <c r="FSQ29" s="271"/>
      <c r="FSR29" s="271"/>
      <c r="FSS29" s="271"/>
      <c r="FST29" s="271"/>
      <c r="FSU29" s="271"/>
      <c r="FSV29" s="271"/>
      <c r="FSW29" s="271"/>
      <c r="FSX29" s="271"/>
      <c r="FSY29" s="271"/>
      <c r="FSZ29" s="271"/>
      <c r="FTA29" s="271"/>
      <c r="FTB29" s="271"/>
      <c r="FTC29" s="271"/>
      <c r="FTD29" s="271"/>
      <c r="FTE29" s="271"/>
      <c r="FTF29" s="271"/>
      <c r="FTG29" s="271"/>
      <c r="FTH29" s="271"/>
      <c r="FTI29" s="271"/>
      <c r="FTJ29" s="271"/>
      <c r="FTK29" s="271"/>
      <c r="FTL29" s="271"/>
      <c r="FTM29" s="271"/>
      <c r="FTN29" s="271"/>
      <c r="FTO29" s="271"/>
      <c r="FTP29" s="271"/>
      <c r="FTQ29" s="271"/>
      <c r="FTR29" s="271"/>
      <c r="FTS29" s="271"/>
      <c r="FTT29" s="271"/>
      <c r="FTU29" s="271"/>
      <c r="FTV29" s="271"/>
      <c r="FTW29" s="271"/>
      <c r="FTX29" s="271"/>
      <c r="FTY29" s="271"/>
      <c r="FTZ29" s="271"/>
      <c r="FUA29" s="271"/>
      <c r="FUB29" s="271"/>
      <c r="FUC29" s="271"/>
      <c r="FUD29" s="271"/>
      <c r="FUE29" s="271"/>
      <c r="FUF29" s="271"/>
      <c r="FUG29" s="271"/>
      <c r="FUH29" s="271"/>
      <c r="FUI29" s="271"/>
      <c r="FUJ29" s="271"/>
      <c r="FUK29" s="271"/>
      <c r="FUL29" s="271"/>
      <c r="FUM29" s="271"/>
      <c r="FUN29" s="271"/>
      <c r="FUO29" s="271"/>
      <c r="FUP29" s="271"/>
      <c r="FUQ29" s="271"/>
      <c r="FUR29" s="271"/>
      <c r="FUS29" s="271"/>
      <c r="FUT29" s="271"/>
      <c r="FUU29" s="271"/>
      <c r="FUV29" s="271"/>
      <c r="FUW29" s="271"/>
      <c r="FUX29" s="271"/>
      <c r="FUY29" s="271"/>
      <c r="FUZ29" s="271"/>
      <c r="FVA29" s="271"/>
      <c r="FVB29" s="271"/>
      <c r="FVC29" s="271"/>
      <c r="FVD29" s="271"/>
      <c r="FVE29" s="271"/>
      <c r="FVF29" s="271"/>
      <c r="FVG29" s="271"/>
      <c r="FVH29" s="271"/>
      <c r="FVI29" s="271"/>
      <c r="FVJ29" s="271"/>
      <c r="FVK29" s="271"/>
      <c r="FVL29" s="271"/>
      <c r="FVM29" s="271"/>
      <c r="FVN29" s="271"/>
      <c r="FVO29" s="271"/>
      <c r="FVP29" s="271"/>
      <c r="FVQ29" s="271"/>
      <c r="FVR29" s="271"/>
      <c r="FVS29" s="271"/>
      <c r="FVT29" s="271"/>
      <c r="FVU29" s="271"/>
      <c r="FVV29" s="271"/>
      <c r="FVW29" s="271"/>
      <c r="FVX29" s="271"/>
      <c r="FVY29" s="271"/>
      <c r="FVZ29" s="271"/>
      <c r="FWA29" s="271"/>
      <c r="FWB29" s="271"/>
      <c r="FWC29" s="271"/>
      <c r="FWD29" s="271"/>
      <c r="FWE29" s="271"/>
      <c r="FWF29" s="271"/>
      <c r="FWG29" s="271"/>
      <c r="FWH29" s="271"/>
      <c r="FWI29" s="271"/>
      <c r="FWJ29" s="271"/>
      <c r="FWK29" s="271"/>
      <c r="FWL29" s="271"/>
      <c r="FWM29" s="271"/>
      <c r="FWN29" s="271"/>
      <c r="FWO29" s="271"/>
      <c r="FWP29" s="271"/>
      <c r="FWQ29" s="271"/>
      <c r="FWR29" s="271"/>
      <c r="FWS29" s="271"/>
      <c r="FWT29" s="271"/>
      <c r="FWU29" s="271"/>
      <c r="FWV29" s="271"/>
      <c r="FWW29" s="271"/>
      <c r="FWX29" s="271"/>
      <c r="FWY29" s="271"/>
      <c r="FWZ29" s="271"/>
      <c r="FXA29" s="271"/>
      <c r="FXB29" s="271"/>
      <c r="FXC29" s="271"/>
      <c r="FXD29" s="271"/>
      <c r="FXE29" s="271"/>
      <c r="FXF29" s="271"/>
      <c r="FXG29" s="271"/>
      <c r="FXH29" s="271"/>
      <c r="FXI29" s="271"/>
      <c r="FXJ29" s="271"/>
      <c r="FXK29" s="271"/>
      <c r="FXL29" s="271"/>
      <c r="FXM29" s="271"/>
      <c r="FXN29" s="271"/>
      <c r="FXO29" s="271"/>
      <c r="FXP29" s="271"/>
      <c r="FXQ29" s="271"/>
      <c r="FXR29" s="271"/>
      <c r="FXS29" s="271"/>
      <c r="FXT29" s="271"/>
      <c r="FXU29" s="271"/>
      <c r="FXV29" s="271"/>
      <c r="FXW29" s="271"/>
      <c r="FXX29" s="271"/>
      <c r="FXY29" s="271"/>
      <c r="FXZ29" s="271"/>
      <c r="FYA29" s="271"/>
      <c r="FYB29" s="271"/>
      <c r="FYC29" s="271"/>
      <c r="FYD29" s="271"/>
      <c r="FYE29" s="271"/>
      <c r="FYF29" s="271"/>
      <c r="FYG29" s="271"/>
      <c r="FYH29" s="271"/>
      <c r="FYI29" s="271"/>
      <c r="FYJ29" s="271"/>
      <c r="FYK29" s="271"/>
      <c r="FYL29" s="271"/>
      <c r="FYM29" s="271"/>
      <c r="FYN29" s="271"/>
      <c r="FYO29" s="271"/>
      <c r="FYP29" s="271"/>
      <c r="FYQ29" s="271"/>
      <c r="FYR29" s="271"/>
      <c r="FYS29" s="271"/>
      <c r="FYT29" s="271"/>
      <c r="FYU29" s="271"/>
      <c r="FYV29" s="271"/>
      <c r="FYW29" s="271"/>
      <c r="FYX29" s="271"/>
      <c r="FYY29" s="271"/>
      <c r="FYZ29" s="271"/>
      <c r="FZA29" s="271"/>
      <c r="FZB29" s="271"/>
      <c r="FZC29" s="271"/>
      <c r="FZD29" s="271"/>
      <c r="FZE29" s="271"/>
      <c r="FZF29" s="271"/>
      <c r="FZG29" s="271"/>
      <c r="FZH29" s="271"/>
      <c r="FZI29" s="271"/>
      <c r="FZJ29" s="271"/>
      <c r="FZK29" s="271"/>
      <c r="FZL29" s="271"/>
      <c r="FZM29" s="271"/>
      <c r="FZN29" s="271"/>
      <c r="FZO29" s="271"/>
      <c r="FZP29" s="271"/>
      <c r="FZQ29" s="271"/>
      <c r="FZR29" s="271"/>
      <c r="FZS29" s="271"/>
      <c r="FZT29" s="271"/>
      <c r="FZU29" s="271"/>
      <c r="FZV29" s="271"/>
      <c r="FZW29" s="271"/>
      <c r="FZX29" s="271"/>
      <c r="FZY29" s="271"/>
      <c r="FZZ29" s="271"/>
      <c r="GAA29" s="271"/>
      <c r="GAB29" s="271"/>
      <c r="GAC29" s="271"/>
      <c r="GAD29" s="271"/>
      <c r="GAE29" s="271"/>
      <c r="GAF29" s="271"/>
      <c r="GAG29" s="271"/>
      <c r="GAH29" s="271"/>
      <c r="GAI29" s="271"/>
      <c r="GAJ29" s="271"/>
      <c r="GAK29" s="271"/>
      <c r="GAL29" s="271"/>
      <c r="GAM29" s="271"/>
      <c r="GAN29" s="271"/>
      <c r="GAO29" s="271"/>
      <c r="GAP29" s="271"/>
      <c r="GAQ29" s="271"/>
      <c r="GAR29" s="271"/>
      <c r="GAS29" s="271"/>
      <c r="GAT29" s="271"/>
      <c r="GAU29" s="271"/>
      <c r="GAV29" s="271"/>
      <c r="GAW29" s="271"/>
      <c r="GAX29" s="271"/>
      <c r="GAY29" s="271"/>
      <c r="GAZ29" s="271"/>
      <c r="GBA29" s="271"/>
      <c r="GBB29" s="271"/>
      <c r="GBC29" s="271"/>
      <c r="GBD29" s="271"/>
      <c r="GBE29" s="271"/>
      <c r="GBF29" s="271"/>
      <c r="GBG29" s="271"/>
      <c r="GBH29" s="271"/>
      <c r="GBI29" s="271"/>
      <c r="GBJ29" s="271"/>
      <c r="GBK29" s="271"/>
      <c r="GBL29" s="271"/>
      <c r="GBM29" s="271"/>
      <c r="GBN29" s="271"/>
      <c r="GBO29" s="271"/>
      <c r="GBP29" s="271"/>
      <c r="GBQ29" s="271"/>
      <c r="GBR29" s="271"/>
      <c r="GBS29" s="271"/>
      <c r="GBT29" s="271"/>
      <c r="GBU29" s="271"/>
      <c r="GBV29" s="271"/>
      <c r="GBW29" s="271"/>
      <c r="GBX29" s="271"/>
      <c r="GBY29" s="271"/>
      <c r="GBZ29" s="271"/>
      <c r="GCA29" s="271"/>
      <c r="GCB29" s="271"/>
      <c r="GCC29" s="271"/>
      <c r="GCD29" s="271"/>
      <c r="GCE29" s="271"/>
      <c r="GCF29" s="271"/>
      <c r="GCG29" s="271"/>
      <c r="GCH29" s="271"/>
      <c r="GCI29" s="271"/>
      <c r="GCJ29" s="271"/>
      <c r="GCK29" s="271"/>
      <c r="GCL29" s="271"/>
      <c r="GCM29" s="271"/>
      <c r="GCN29" s="271"/>
      <c r="GCO29" s="271"/>
      <c r="GCP29" s="271"/>
      <c r="GCQ29" s="271"/>
      <c r="GCR29" s="271"/>
      <c r="GCS29" s="271"/>
      <c r="GCT29" s="271"/>
      <c r="GCU29" s="271"/>
      <c r="GCV29" s="271"/>
      <c r="GCW29" s="271"/>
      <c r="GCX29" s="271"/>
      <c r="GCY29" s="271"/>
      <c r="GCZ29" s="271"/>
      <c r="GDA29" s="271"/>
      <c r="GDB29" s="271"/>
      <c r="GDC29" s="271"/>
      <c r="GDD29" s="271"/>
      <c r="GDE29" s="271"/>
      <c r="GDF29" s="271"/>
      <c r="GDG29" s="271"/>
      <c r="GDH29" s="271"/>
      <c r="GDI29" s="271"/>
      <c r="GDJ29" s="271"/>
      <c r="GDK29" s="271"/>
      <c r="GDL29" s="271"/>
      <c r="GDM29" s="271"/>
      <c r="GDN29" s="271"/>
      <c r="GDO29" s="271"/>
      <c r="GDP29" s="271"/>
      <c r="GDQ29" s="271"/>
      <c r="GDR29" s="271"/>
      <c r="GDS29" s="271"/>
      <c r="GDT29" s="271"/>
      <c r="GDU29" s="271"/>
      <c r="GDV29" s="271"/>
      <c r="GDW29" s="271"/>
      <c r="GDX29" s="271"/>
      <c r="GDY29" s="271"/>
      <c r="GDZ29" s="271"/>
      <c r="GEA29" s="271"/>
      <c r="GEB29" s="271"/>
      <c r="GEC29" s="271"/>
      <c r="GED29" s="271"/>
      <c r="GEE29" s="271"/>
      <c r="GEF29" s="271"/>
      <c r="GEG29" s="271"/>
      <c r="GEH29" s="271"/>
      <c r="GEI29" s="271"/>
      <c r="GEJ29" s="271"/>
      <c r="GEK29" s="271"/>
      <c r="GEL29" s="271"/>
      <c r="GEM29" s="271"/>
      <c r="GEN29" s="271"/>
      <c r="GEO29" s="271"/>
      <c r="GEP29" s="271"/>
      <c r="GEQ29" s="271"/>
      <c r="GER29" s="271"/>
      <c r="GES29" s="271"/>
      <c r="GET29" s="271"/>
      <c r="GEU29" s="271"/>
      <c r="GEV29" s="271"/>
      <c r="GEW29" s="271"/>
      <c r="GEX29" s="271"/>
      <c r="GEY29" s="271"/>
      <c r="GEZ29" s="271"/>
      <c r="GFA29" s="271"/>
      <c r="GFB29" s="271"/>
      <c r="GFC29" s="271"/>
      <c r="GFD29" s="271"/>
      <c r="GFE29" s="271"/>
      <c r="GFF29" s="271"/>
      <c r="GFG29" s="271"/>
      <c r="GFH29" s="271"/>
      <c r="GFI29" s="271"/>
      <c r="GFJ29" s="271"/>
      <c r="GFK29" s="271"/>
      <c r="GFL29" s="271"/>
      <c r="GFM29" s="271"/>
      <c r="GFN29" s="271"/>
      <c r="GFO29" s="271"/>
      <c r="GFP29" s="271"/>
      <c r="GFQ29" s="271"/>
      <c r="GFR29" s="271"/>
      <c r="GFS29" s="271"/>
      <c r="GFT29" s="271"/>
      <c r="GFU29" s="271"/>
      <c r="GFV29" s="271"/>
      <c r="GFW29" s="271"/>
      <c r="GFX29" s="271"/>
      <c r="GFY29" s="271"/>
      <c r="GFZ29" s="271"/>
      <c r="GGA29" s="271"/>
      <c r="GGB29" s="271"/>
      <c r="GGC29" s="271"/>
      <c r="GGD29" s="271"/>
      <c r="GGE29" s="271"/>
      <c r="GGF29" s="271"/>
      <c r="GGG29" s="271"/>
      <c r="GGH29" s="271"/>
      <c r="GGI29" s="271"/>
      <c r="GGJ29" s="271"/>
      <c r="GGK29" s="271"/>
      <c r="GGL29" s="271"/>
      <c r="GGM29" s="271"/>
      <c r="GGN29" s="271"/>
      <c r="GGO29" s="271"/>
      <c r="GGP29" s="271"/>
      <c r="GGQ29" s="271"/>
      <c r="GGR29" s="271"/>
      <c r="GGS29" s="271"/>
      <c r="GGT29" s="271"/>
      <c r="GGU29" s="271"/>
      <c r="GGV29" s="271"/>
      <c r="GGW29" s="271"/>
      <c r="GGX29" s="271"/>
      <c r="GGY29" s="271"/>
      <c r="GGZ29" s="271"/>
      <c r="GHA29" s="271"/>
      <c r="GHB29" s="271"/>
      <c r="GHC29" s="271"/>
      <c r="GHD29" s="271"/>
      <c r="GHE29" s="271"/>
      <c r="GHF29" s="271"/>
      <c r="GHG29" s="271"/>
      <c r="GHH29" s="271"/>
      <c r="GHI29" s="271"/>
      <c r="GHJ29" s="271"/>
      <c r="GHK29" s="271"/>
      <c r="GHL29" s="271"/>
      <c r="GHM29" s="271"/>
      <c r="GHN29" s="271"/>
      <c r="GHO29" s="271"/>
      <c r="GHP29" s="271"/>
      <c r="GHQ29" s="271"/>
      <c r="GHR29" s="271"/>
      <c r="GHS29" s="271"/>
      <c r="GHT29" s="271"/>
      <c r="GHU29" s="271"/>
      <c r="GHV29" s="271"/>
      <c r="GHW29" s="271"/>
      <c r="GHX29" s="271"/>
      <c r="GHY29" s="271"/>
      <c r="GHZ29" s="271"/>
      <c r="GIA29" s="271"/>
      <c r="GIB29" s="271"/>
      <c r="GIC29" s="271"/>
      <c r="GID29" s="271"/>
      <c r="GIE29" s="271"/>
      <c r="GIF29" s="271"/>
      <c r="GIG29" s="271"/>
      <c r="GIH29" s="271"/>
      <c r="GII29" s="271"/>
      <c r="GIJ29" s="271"/>
      <c r="GIK29" s="271"/>
      <c r="GIL29" s="271"/>
      <c r="GIM29" s="271"/>
      <c r="GIN29" s="271"/>
      <c r="GIO29" s="271"/>
      <c r="GIP29" s="271"/>
      <c r="GIQ29" s="271"/>
      <c r="GIR29" s="271"/>
      <c r="GIS29" s="271"/>
      <c r="GIT29" s="271"/>
      <c r="GIU29" s="271"/>
      <c r="GIV29" s="271"/>
      <c r="GIW29" s="271"/>
      <c r="GIX29" s="271"/>
      <c r="GIY29" s="271"/>
      <c r="GIZ29" s="271"/>
      <c r="GJA29" s="271"/>
      <c r="GJB29" s="271"/>
      <c r="GJC29" s="271"/>
      <c r="GJD29" s="271"/>
      <c r="GJE29" s="271"/>
      <c r="GJF29" s="271"/>
      <c r="GJG29" s="271"/>
      <c r="GJH29" s="271"/>
      <c r="GJI29" s="271"/>
      <c r="GJJ29" s="271"/>
      <c r="GJK29" s="271"/>
      <c r="GJL29" s="271"/>
      <c r="GJM29" s="271"/>
      <c r="GJN29" s="271"/>
      <c r="GJO29" s="271"/>
      <c r="GJP29" s="271"/>
      <c r="GJQ29" s="271"/>
      <c r="GJR29" s="271"/>
      <c r="GJS29" s="271"/>
      <c r="GJT29" s="271"/>
      <c r="GJU29" s="271"/>
      <c r="GJV29" s="271"/>
      <c r="GJW29" s="271"/>
      <c r="GJX29" s="271"/>
      <c r="GJY29" s="271"/>
      <c r="GJZ29" s="271"/>
      <c r="GKA29" s="271"/>
      <c r="GKB29" s="271"/>
      <c r="GKC29" s="271"/>
      <c r="GKD29" s="271"/>
      <c r="GKE29" s="271"/>
      <c r="GKF29" s="271"/>
      <c r="GKG29" s="271"/>
      <c r="GKH29" s="271"/>
      <c r="GKI29" s="271"/>
      <c r="GKJ29" s="271"/>
      <c r="GKK29" s="271"/>
      <c r="GKL29" s="271"/>
      <c r="GKM29" s="271"/>
      <c r="GKN29" s="271"/>
      <c r="GKO29" s="271"/>
      <c r="GKP29" s="271"/>
      <c r="GKQ29" s="271"/>
      <c r="GKR29" s="271"/>
      <c r="GKS29" s="271"/>
      <c r="GKT29" s="271"/>
      <c r="GKU29" s="271"/>
      <c r="GKV29" s="271"/>
      <c r="GKW29" s="271"/>
      <c r="GKX29" s="271"/>
      <c r="GKY29" s="271"/>
      <c r="GKZ29" s="271"/>
      <c r="GLA29" s="271"/>
      <c r="GLB29" s="271"/>
      <c r="GLC29" s="271"/>
      <c r="GLD29" s="271"/>
      <c r="GLE29" s="271"/>
      <c r="GLF29" s="271"/>
      <c r="GLG29" s="271"/>
      <c r="GLH29" s="271"/>
      <c r="GLI29" s="271"/>
      <c r="GLJ29" s="271"/>
      <c r="GLK29" s="271"/>
      <c r="GLL29" s="271"/>
      <c r="GLM29" s="271"/>
      <c r="GLN29" s="271"/>
      <c r="GLO29" s="271"/>
      <c r="GLP29" s="271"/>
      <c r="GLQ29" s="271"/>
      <c r="GLR29" s="271"/>
      <c r="GLS29" s="271"/>
      <c r="GLT29" s="271"/>
      <c r="GLU29" s="271"/>
      <c r="GLV29" s="271"/>
      <c r="GLW29" s="271"/>
      <c r="GLX29" s="271"/>
      <c r="GLY29" s="271"/>
      <c r="GLZ29" s="271"/>
      <c r="GMA29" s="271"/>
      <c r="GMB29" s="271"/>
      <c r="GMC29" s="271"/>
      <c r="GMD29" s="271"/>
      <c r="GME29" s="271"/>
      <c r="GMF29" s="271"/>
      <c r="GMG29" s="271"/>
      <c r="GMH29" s="271"/>
      <c r="GMI29" s="271"/>
      <c r="GMJ29" s="271"/>
      <c r="GMK29" s="271"/>
      <c r="GML29" s="271"/>
      <c r="GMM29" s="271"/>
      <c r="GMN29" s="271"/>
      <c r="GMO29" s="271"/>
      <c r="GMP29" s="271"/>
      <c r="GMQ29" s="271"/>
      <c r="GMR29" s="271"/>
      <c r="GMS29" s="271"/>
      <c r="GMT29" s="271"/>
      <c r="GMU29" s="271"/>
      <c r="GMV29" s="271"/>
      <c r="GMW29" s="271"/>
      <c r="GMX29" s="271"/>
      <c r="GMY29" s="271"/>
      <c r="GMZ29" s="271"/>
      <c r="GNA29" s="271"/>
      <c r="GNB29" s="271"/>
      <c r="GNC29" s="271"/>
      <c r="GND29" s="271"/>
      <c r="GNE29" s="271"/>
      <c r="GNF29" s="271"/>
      <c r="GNG29" s="271"/>
      <c r="GNH29" s="271"/>
      <c r="GNI29" s="271"/>
      <c r="GNJ29" s="271"/>
      <c r="GNK29" s="271"/>
      <c r="GNL29" s="271"/>
      <c r="GNM29" s="271"/>
      <c r="GNN29" s="271"/>
      <c r="GNO29" s="271"/>
      <c r="GNP29" s="271"/>
      <c r="GNQ29" s="271"/>
      <c r="GNR29" s="271"/>
      <c r="GNS29" s="271"/>
      <c r="GNT29" s="271"/>
      <c r="GNU29" s="271"/>
      <c r="GNV29" s="271"/>
      <c r="GNW29" s="271"/>
      <c r="GNX29" s="271"/>
      <c r="GNY29" s="271"/>
      <c r="GNZ29" s="271"/>
      <c r="GOA29" s="271"/>
      <c r="GOB29" s="271"/>
      <c r="GOC29" s="271"/>
      <c r="GOD29" s="271"/>
      <c r="GOE29" s="271"/>
      <c r="GOF29" s="271"/>
      <c r="GOG29" s="271"/>
      <c r="GOH29" s="271"/>
      <c r="GOI29" s="271"/>
      <c r="GOJ29" s="271"/>
      <c r="GOK29" s="271"/>
      <c r="GOL29" s="271"/>
      <c r="GOM29" s="271"/>
      <c r="GON29" s="271"/>
      <c r="GOO29" s="271"/>
      <c r="GOP29" s="271"/>
      <c r="GOQ29" s="271"/>
      <c r="GOR29" s="271"/>
      <c r="GOS29" s="271"/>
      <c r="GOT29" s="271"/>
      <c r="GOU29" s="271"/>
      <c r="GOV29" s="271"/>
      <c r="GOW29" s="271"/>
      <c r="GOX29" s="271"/>
      <c r="GOY29" s="271"/>
      <c r="GOZ29" s="271"/>
      <c r="GPA29" s="271"/>
      <c r="GPB29" s="271"/>
      <c r="GPC29" s="271"/>
      <c r="GPD29" s="271"/>
      <c r="GPE29" s="271"/>
      <c r="GPF29" s="271"/>
      <c r="GPG29" s="271"/>
      <c r="GPH29" s="271"/>
      <c r="GPI29" s="271"/>
      <c r="GPJ29" s="271"/>
      <c r="GPK29" s="271"/>
      <c r="GPL29" s="271"/>
      <c r="GPM29" s="271"/>
      <c r="GPN29" s="271"/>
      <c r="GPO29" s="271"/>
      <c r="GPP29" s="271"/>
      <c r="GPQ29" s="271"/>
      <c r="GPR29" s="271"/>
      <c r="GPS29" s="271"/>
      <c r="GPT29" s="271"/>
      <c r="GPU29" s="271"/>
      <c r="GPV29" s="271"/>
      <c r="GPW29" s="271"/>
      <c r="GPX29" s="271"/>
      <c r="GPY29" s="271"/>
      <c r="GPZ29" s="271"/>
      <c r="GQA29" s="271"/>
      <c r="GQB29" s="271"/>
      <c r="GQC29" s="271"/>
      <c r="GQD29" s="271"/>
      <c r="GQE29" s="271"/>
      <c r="GQF29" s="271"/>
      <c r="GQG29" s="271"/>
      <c r="GQH29" s="271"/>
      <c r="GQI29" s="271"/>
      <c r="GQJ29" s="271"/>
      <c r="GQK29" s="271"/>
      <c r="GQL29" s="271"/>
      <c r="GQM29" s="271"/>
      <c r="GQN29" s="271"/>
      <c r="GQO29" s="271"/>
      <c r="GQP29" s="271"/>
      <c r="GQQ29" s="271"/>
      <c r="GQR29" s="271"/>
      <c r="GQS29" s="271"/>
      <c r="GQT29" s="271"/>
      <c r="GQU29" s="271"/>
      <c r="GQV29" s="271"/>
      <c r="GQW29" s="271"/>
      <c r="GQX29" s="271"/>
      <c r="GQY29" s="271"/>
      <c r="GQZ29" s="271"/>
      <c r="GRA29" s="271"/>
      <c r="GRB29" s="271"/>
      <c r="GRC29" s="271"/>
      <c r="GRD29" s="271"/>
      <c r="GRE29" s="271"/>
      <c r="GRF29" s="271"/>
      <c r="GRG29" s="271"/>
      <c r="GRH29" s="271"/>
      <c r="GRI29" s="271"/>
      <c r="GRJ29" s="271"/>
      <c r="GRK29" s="271"/>
      <c r="GRL29" s="271"/>
      <c r="GRM29" s="271"/>
      <c r="GRN29" s="271"/>
      <c r="GRO29" s="271"/>
      <c r="GRP29" s="271"/>
      <c r="GRQ29" s="271"/>
      <c r="GRR29" s="271"/>
      <c r="GRS29" s="271"/>
      <c r="GRT29" s="271"/>
      <c r="GRU29" s="271"/>
      <c r="GRV29" s="271"/>
      <c r="GRW29" s="271"/>
      <c r="GRX29" s="271"/>
      <c r="GRY29" s="271"/>
      <c r="GRZ29" s="271"/>
      <c r="GSA29" s="271"/>
      <c r="GSB29" s="271"/>
      <c r="GSC29" s="271"/>
      <c r="GSD29" s="271"/>
      <c r="GSE29" s="271"/>
      <c r="GSF29" s="271"/>
      <c r="GSG29" s="271"/>
      <c r="GSH29" s="271"/>
      <c r="GSI29" s="271"/>
      <c r="GSJ29" s="271"/>
      <c r="GSK29" s="271"/>
      <c r="GSL29" s="271"/>
      <c r="GSM29" s="271"/>
      <c r="GSN29" s="271"/>
      <c r="GSO29" s="271"/>
      <c r="GSP29" s="271"/>
      <c r="GSQ29" s="271"/>
      <c r="GSR29" s="271"/>
      <c r="GSS29" s="271"/>
      <c r="GST29" s="271"/>
      <c r="GSU29" s="271"/>
      <c r="GSV29" s="271"/>
      <c r="GSW29" s="271"/>
      <c r="GSX29" s="271"/>
      <c r="GSY29" s="271"/>
      <c r="GSZ29" s="271"/>
      <c r="GTA29" s="271"/>
      <c r="GTB29" s="271"/>
      <c r="GTC29" s="271"/>
      <c r="GTD29" s="271"/>
      <c r="GTE29" s="271"/>
      <c r="GTF29" s="271"/>
      <c r="GTG29" s="271"/>
      <c r="GTH29" s="271"/>
      <c r="GTI29" s="271"/>
      <c r="GTJ29" s="271"/>
      <c r="GTK29" s="271"/>
      <c r="GTL29" s="271"/>
      <c r="GTM29" s="271"/>
      <c r="GTN29" s="271"/>
      <c r="GTO29" s="271"/>
      <c r="GTP29" s="271"/>
      <c r="GTQ29" s="271"/>
      <c r="GTR29" s="271"/>
      <c r="GTS29" s="271"/>
      <c r="GTT29" s="271"/>
      <c r="GTU29" s="271"/>
      <c r="GTV29" s="271"/>
      <c r="GTW29" s="271"/>
      <c r="GTX29" s="271"/>
      <c r="GTY29" s="271"/>
      <c r="GTZ29" s="271"/>
      <c r="GUA29" s="271"/>
      <c r="GUB29" s="271"/>
      <c r="GUC29" s="271"/>
      <c r="GUD29" s="271"/>
      <c r="GUE29" s="271"/>
      <c r="GUF29" s="271"/>
      <c r="GUG29" s="271"/>
      <c r="GUH29" s="271"/>
      <c r="GUI29" s="271"/>
      <c r="GUJ29" s="271"/>
      <c r="GUK29" s="271"/>
      <c r="GUL29" s="271"/>
      <c r="GUM29" s="271"/>
      <c r="GUN29" s="271"/>
      <c r="GUO29" s="271"/>
      <c r="GUP29" s="271"/>
      <c r="GUQ29" s="271"/>
      <c r="GUR29" s="271"/>
      <c r="GUS29" s="271"/>
      <c r="GUT29" s="271"/>
      <c r="GUU29" s="271"/>
      <c r="GUV29" s="271"/>
      <c r="GUW29" s="271"/>
      <c r="GUX29" s="271"/>
      <c r="GUY29" s="271"/>
      <c r="GUZ29" s="271"/>
      <c r="GVA29" s="271"/>
      <c r="GVB29" s="271"/>
      <c r="GVC29" s="271"/>
      <c r="GVD29" s="271"/>
      <c r="GVE29" s="271"/>
      <c r="GVF29" s="271"/>
      <c r="GVG29" s="271"/>
      <c r="GVH29" s="271"/>
      <c r="GVI29" s="271"/>
      <c r="GVJ29" s="271"/>
      <c r="GVK29" s="271"/>
      <c r="GVL29" s="271"/>
      <c r="GVM29" s="271"/>
      <c r="GVN29" s="271"/>
      <c r="GVO29" s="271"/>
      <c r="GVP29" s="271"/>
      <c r="GVQ29" s="271"/>
      <c r="GVR29" s="271"/>
      <c r="GVS29" s="271"/>
      <c r="GVT29" s="271"/>
      <c r="GVU29" s="271"/>
      <c r="GVV29" s="271"/>
      <c r="GVW29" s="271"/>
      <c r="GVX29" s="271"/>
      <c r="GVY29" s="271"/>
      <c r="GVZ29" s="271"/>
      <c r="GWA29" s="271"/>
      <c r="GWB29" s="271"/>
      <c r="GWC29" s="271"/>
      <c r="GWD29" s="271"/>
      <c r="GWE29" s="271"/>
      <c r="GWF29" s="271"/>
      <c r="GWG29" s="271"/>
      <c r="GWH29" s="271"/>
      <c r="GWI29" s="271"/>
      <c r="GWJ29" s="271"/>
      <c r="GWK29" s="271"/>
      <c r="GWL29" s="271"/>
      <c r="GWM29" s="271"/>
      <c r="GWN29" s="271"/>
      <c r="GWO29" s="271"/>
      <c r="GWP29" s="271"/>
      <c r="GWQ29" s="271"/>
      <c r="GWR29" s="271"/>
      <c r="GWS29" s="271"/>
      <c r="GWT29" s="271"/>
      <c r="GWU29" s="271"/>
      <c r="GWV29" s="271"/>
      <c r="GWW29" s="271"/>
      <c r="GWX29" s="271"/>
      <c r="GWY29" s="271"/>
      <c r="GWZ29" s="271"/>
      <c r="GXA29" s="271"/>
      <c r="GXB29" s="271"/>
      <c r="GXC29" s="271"/>
      <c r="GXD29" s="271"/>
      <c r="GXE29" s="271"/>
      <c r="GXF29" s="271"/>
      <c r="GXG29" s="271"/>
      <c r="GXH29" s="271"/>
      <c r="GXI29" s="271"/>
      <c r="GXJ29" s="271"/>
      <c r="GXK29" s="271"/>
      <c r="GXL29" s="271"/>
      <c r="GXM29" s="271"/>
      <c r="GXN29" s="271"/>
      <c r="GXO29" s="271"/>
      <c r="GXP29" s="271"/>
      <c r="GXQ29" s="271"/>
      <c r="GXR29" s="271"/>
      <c r="GXS29" s="271"/>
      <c r="GXT29" s="271"/>
      <c r="GXU29" s="271"/>
      <c r="GXV29" s="271"/>
      <c r="GXW29" s="271"/>
      <c r="GXX29" s="271"/>
      <c r="GXY29" s="271"/>
      <c r="GXZ29" s="271"/>
      <c r="GYA29" s="271"/>
      <c r="GYB29" s="271"/>
      <c r="GYC29" s="271"/>
      <c r="GYD29" s="271"/>
      <c r="GYE29" s="271"/>
      <c r="GYF29" s="271"/>
      <c r="GYG29" s="271"/>
      <c r="GYH29" s="271"/>
      <c r="GYI29" s="271"/>
      <c r="GYJ29" s="271"/>
      <c r="GYK29" s="271"/>
      <c r="GYL29" s="271"/>
      <c r="GYM29" s="271"/>
      <c r="GYN29" s="271"/>
      <c r="GYO29" s="271"/>
      <c r="GYP29" s="271"/>
      <c r="GYQ29" s="271"/>
      <c r="GYR29" s="271"/>
      <c r="GYS29" s="271"/>
      <c r="GYT29" s="271"/>
      <c r="GYU29" s="271"/>
      <c r="GYV29" s="271"/>
      <c r="GYW29" s="271"/>
      <c r="GYX29" s="271"/>
      <c r="GYY29" s="271"/>
      <c r="GYZ29" s="271"/>
      <c r="GZA29" s="271"/>
      <c r="GZB29" s="271"/>
      <c r="GZC29" s="271"/>
      <c r="GZD29" s="271"/>
      <c r="GZE29" s="271"/>
      <c r="GZF29" s="271"/>
      <c r="GZG29" s="271"/>
      <c r="GZH29" s="271"/>
      <c r="GZI29" s="271"/>
      <c r="GZJ29" s="271"/>
      <c r="GZK29" s="271"/>
      <c r="GZL29" s="271"/>
      <c r="GZM29" s="271"/>
      <c r="GZN29" s="271"/>
      <c r="GZO29" s="271"/>
      <c r="GZP29" s="271"/>
      <c r="GZQ29" s="271"/>
      <c r="GZR29" s="271"/>
      <c r="GZS29" s="271"/>
      <c r="GZT29" s="271"/>
      <c r="GZU29" s="271"/>
      <c r="GZV29" s="271"/>
      <c r="GZW29" s="271"/>
      <c r="GZX29" s="271"/>
      <c r="GZY29" s="271"/>
      <c r="GZZ29" s="271"/>
      <c r="HAA29" s="271"/>
      <c r="HAB29" s="271"/>
      <c r="HAC29" s="271"/>
      <c r="HAD29" s="271"/>
      <c r="HAE29" s="271"/>
      <c r="HAF29" s="271"/>
      <c r="HAG29" s="271"/>
      <c r="HAH29" s="271"/>
      <c r="HAI29" s="271"/>
      <c r="HAJ29" s="271"/>
      <c r="HAK29" s="271"/>
      <c r="HAL29" s="271"/>
      <c r="HAM29" s="271"/>
      <c r="HAN29" s="271"/>
      <c r="HAO29" s="271"/>
      <c r="HAP29" s="271"/>
      <c r="HAQ29" s="271"/>
      <c r="HAR29" s="271"/>
      <c r="HAS29" s="271"/>
      <c r="HAT29" s="271"/>
      <c r="HAU29" s="271"/>
      <c r="HAV29" s="271"/>
      <c r="HAW29" s="271"/>
      <c r="HAX29" s="271"/>
      <c r="HAY29" s="271"/>
      <c r="HAZ29" s="271"/>
      <c r="HBA29" s="271"/>
      <c r="HBB29" s="271"/>
      <c r="HBC29" s="271"/>
      <c r="HBD29" s="271"/>
      <c r="HBE29" s="271"/>
      <c r="HBF29" s="271"/>
      <c r="HBG29" s="271"/>
      <c r="HBH29" s="271"/>
      <c r="HBI29" s="271"/>
      <c r="HBJ29" s="271"/>
      <c r="HBK29" s="271"/>
      <c r="HBL29" s="271"/>
      <c r="HBM29" s="271"/>
      <c r="HBN29" s="271"/>
      <c r="HBO29" s="271"/>
      <c r="HBP29" s="271"/>
      <c r="HBQ29" s="271"/>
      <c r="HBR29" s="271"/>
      <c r="HBS29" s="271"/>
      <c r="HBT29" s="271"/>
      <c r="HBU29" s="271"/>
      <c r="HBV29" s="271"/>
      <c r="HBW29" s="271"/>
      <c r="HBX29" s="271"/>
      <c r="HBY29" s="271"/>
      <c r="HBZ29" s="271"/>
      <c r="HCA29" s="271"/>
      <c r="HCB29" s="271"/>
      <c r="HCC29" s="271"/>
      <c r="HCD29" s="271"/>
      <c r="HCE29" s="271"/>
      <c r="HCF29" s="271"/>
      <c r="HCG29" s="271"/>
      <c r="HCH29" s="271"/>
      <c r="HCI29" s="271"/>
      <c r="HCJ29" s="271"/>
      <c r="HCK29" s="271"/>
      <c r="HCL29" s="271"/>
      <c r="HCM29" s="271"/>
      <c r="HCN29" s="271"/>
      <c r="HCO29" s="271"/>
      <c r="HCP29" s="271"/>
      <c r="HCQ29" s="271"/>
      <c r="HCR29" s="271"/>
      <c r="HCS29" s="271"/>
      <c r="HCT29" s="271"/>
      <c r="HCU29" s="271"/>
      <c r="HCV29" s="271"/>
      <c r="HCW29" s="271"/>
      <c r="HCX29" s="271"/>
      <c r="HCY29" s="271"/>
      <c r="HCZ29" s="271"/>
      <c r="HDA29" s="271"/>
      <c r="HDB29" s="271"/>
      <c r="HDC29" s="271"/>
      <c r="HDD29" s="271"/>
      <c r="HDE29" s="271"/>
      <c r="HDF29" s="271"/>
      <c r="HDG29" s="271"/>
      <c r="HDH29" s="271"/>
      <c r="HDI29" s="271"/>
      <c r="HDJ29" s="271"/>
      <c r="HDK29" s="271"/>
      <c r="HDL29" s="271"/>
      <c r="HDM29" s="271"/>
      <c r="HDN29" s="271"/>
      <c r="HDO29" s="271"/>
      <c r="HDP29" s="271"/>
      <c r="HDQ29" s="271"/>
      <c r="HDR29" s="271"/>
      <c r="HDS29" s="271"/>
      <c r="HDT29" s="271"/>
      <c r="HDU29" s="271"/>
      <c r="HDV29" s="271"/>
      <c r="HDW29" s="271"/>
      <c r="HDX29" s="271"/>
      <c r="HDY29" s="271"/>
      <c r="HDZ29" s="271"/>
      <c r="HEA29" s="271"/>
      <c r="HEB29" s="271"/>
      <c r="HEC29" s="271"/>
      <c r="HED29" s="271"/>
      <c r="HEE29" s="271"/>
      <c r="HEF29" s="271"/>
      <c r="HEG29" s="271"/>
      <c r="HEH29" s="271"/>
      <c r="HEI29" s="271"/>
      <c r="HEJ29" s="271"/>
      <c r="HEK29" s="271"/>
      <c r="HEL29" s="271"/>
      <c r="HEM29" s="271"/>
      <c r="HEN29" s="271"/>
      <c r="HEO29" s="271"/>
      <c r="HEP29" s="271"/>
      <c r="HEQ29" s="271"/>
      <c r="HER29" s="271"/>
      <c r="HES29" s="271"/>
      <c r="HET29" s="271"/>
      <c r="HEU29" s="271"/>
      <c r="HEV29" s="271"/>
      <c r="HEW29" s="271"/>
      <c r="HEX29" s="271"/>
      <c r="HEY29" s="271"/>
      <c r="HEZ29" s="271"/>
      <c r="HFA29" s="271"/>
      <c r="HFB29" s="271"/>
      <c r="HFC29" s="271"/>
      <c r="HFD29" s="271"/>
      <c r="HFE29" s="271"/>
      <c r="HFF29" s="271"/>
      <c r="HFG29" s="271"/>
      <c r="HFH29" s="271"/>
      <c r="HFI29" s="271"/>
      <c r="HFJ29" s="271"/>
      <c r="HFK29" s="271"/>
      <c r="HFL29" s="271"/>
      <c r="HFM29" s="271"/>
      <c r="HFN29" s="271"/>
      <c r="HFO29" s="271"/>
      <c r="HFP29" s="271"/>
      <c r="HFQ29" s="271"/>
      <c r="HFR29" s="271"/>
      <c r="HFS29" s="271"/>
      <c r="HFT29" s="271"/>
      <c r="HFU29" s="271"/>
      <c r="HFV29" s="271"/>
      <c r="HFW29" s="271"/>
      <c r="HFX29" s="271"/>
      <c r="HFY29" s="271"/>
      <c r="HFZ29" s="271"/>
      <c r="HGA29" s="271"/>
      <c r="HGB29" s="271"/>
      <c r="HGC29" s="271"/>
      <c r="HGD29" s="271"/>
      <c r="HGE29" s="271"/>
      <c r="HGF29" s="271"/>
      <c r="HGG29" s="271"/>
      <c r="HGH29" s="271"/>
      <c r="HGI29" s="271"/>
      <c r="HGJ29" s="271"/>
      <c r="HGK29" s="271"/>
      <c r="HGL29" s="271"/>
      <c r="HGM29" s="271"/>
      <c r="HGN29" s="271"/>
      <c r="HGO29" s="271"/>
      <c r="HGP29" s="271"/>
      <c r="HGQ29" s="271"/>
      <c r="HGR29" s="271"/>
      <c r="HGS29" s="271"/>
      <c r="HGT29" s="271"/>
      <c r="HGU29" s="271"/>
      <c r="HGV29" s="271"/>
      <c r="HGW29" s="271"/>
      <c r="HGX29" s="271"/>
      <c r="HGY29" s="271"/>
      <c r="HGZ29" s="271"/>
      <c r="HHA29" s="271"/>
      <c r="HHB29" s="271"/>
      <c r="HHC29" s="271"/>
      <c r="HHD29" s="271"/>
      <c r="HHE29" s="271"/>
      <c r="HHF29" s="271"/>
      <c r="HHG29" s="271"/>
      <c r="HHH29" s="271"/>
      <c r="HHI29" s="271"/>
      <c r="HHJ29" s="271"/>
      <c r="HHK29" s="271"/>
      <c r="HHL29" s="271"/>
      <c r="HHM29" s="271"/>
      <c r="HHN29" s="271"/>
      <c r="HHO29" s="271"/>
      <c r="HHP29" s="271"/>
      <c r="HHQ29" s="271"/>
      <c r="HHR29" s="271"/>
      <c r="HHS29" s="271"/>
      <c r="HHT29" s="271"/>
      <c r="HHU29" s="271"/>
      <c r="HHV29" s="271"/>
      <c r="HHW29" s="271"/>
      <c r="HHX29" s="271"/>
      <c r="HHY29" s="271"/>
      <c r="HHZ29" s="271"/>
      <c r="HIA29" s="271"/>
      <c r="HIB29" s="271"/>
      <c r="HIC29" s="271"/>
      <c r="HID29" s="271"/>
      <c r="HIE29" s="271"/>
      <c r="HIF29" s="271"/>
      <c r="HIG29" s="271"/>
      <c r="HIH29" s="271"/>
      <c r="HII29" s="271"/>
      <c r="HIJ29" s="271"/>
      <c r="HIK29" s="271"/>
      <c r="HIL29" s="271"/>
      <c r="HIM29" s="271"/>
      <c r="HIN29" s="271"/>
      <c r="HIO29" s="271"/>
      <c r="HIP29" s="271"/>
      <c r="HIQ29" s="271"/>
      <c r="HIR29" s="271"/>
      <c r="HIS29" s="271"/>
      <c r="HIT29" s="271"/>
      <c r="HIU29" s="271"/>
      <c r="HIV29" s="271"/>
      <c r="HIW29" s="271"/>
      <c r="HIX29" s="271"/>
      <c r="HIY29" s="271"/>
      <c r="HIZ29" s="271"/>
      <c r="HJA29" s="271"/>
      <c r="HJB29" s="271"/>
      <c r="HJC29" s="271"/>
      <c r="HJD29" s="271"/>
      <c r="HJE29" s="271"/>
      <c r="HJF29" s="271"/>
      <c r="HJG29" s="271"/>
      <c r="HJH29" s="271"/>
      <c r="HJI29" s="271"/>
      <c r="HJJ29" s="271"/>
      <c r="HJK29" s="271"/>
      <c r="HJL29" s="271"/>
      <c r="HJM29" s="271"/>
      <c r="HJN29" s="271"/>
      <c r="HJO29" s="271"/>
      <c r="HJP29" s="271"/>
      <c r="HJQ29" s="271"/>
      <c r="HJR29" s="271"/>
      <c r="HJS29" s="271"/>
      <c r="HJT29" s="271"/>
      <c r="HJU29" s="271"/>
      <c r="HJV29" s="271"/>
      <c r="HJW29" s="271"/>
      <c r="HJX29" s="271"/>
      <c r="HJY29" s="271"/>
      <c r="HJZ29" s="271"/>
      <c r="HKA29" s="271"/>
      <c r="HKB29" s="271"/>
      <c r="HKC29" s="271"/>
      <c r="HKD29" s="271"/>
      <c r="HKE29" s="271"/>
      <c r="HKF29" s="271"/>
      <c r="HKG29" s="271"/>
      <c r="HKH29" s="271"/>
      <c r="HKI29" s="271"/>
      <c r="HKJ29" s="271"/>
      <c r="HKK29" s="271"/>
      <c r="HKL29" s="271"/>
      <c r="HKM29" s="271"/>
      <c r="HKN29" s="271"/>
      <c r="HKO29" s="271"/>
      <c r="HKP29" s="271"/>
      <c r="HKQ29" s="271"/>
      <c r="HKR29" s="271"/>
      <c r="HKS29" s="271"/>
      <c r="HKT29" s="271"/>
      <c r="HKU29" s="271"/>
      <c r="HKV29" s="271"/>
      <c r="HKW29" s="271"/>
      <c r="HKX29" s="271"/>
      <c r="HKY29" s="271"/>
      <c r="HKZ29" s="271"/>
      <c r="HLA29" s="271"/>
      <c r="HLB29" s="271"/>
      <c r="HLC29" s="271"/>
      <c r="HLD29" s="271"/>
      <c r="HLE29" s="271"/>
      <c r="HLF29" s="271"/>
      <c r="HLG29" s="271"/>
      <c r="HLH29" s="271"/>
      <c r="HLI29" s="271"/>
      <c r="HLJ29" s="271"/>
      <c r="HLK29" s="271"/>
      <c r="HLL29" s="271"/>
      <c r="HLM29" s="271"/>
      <c r="HLN29" s="271"/>
      <c r="HLO29" s="271"/>
      <c r="HLP29" s="271"/>
      <c r="HLQ29" s="271"/>
      <c r="HLR29" s="271"/>
      <c r="HLS29" s="271"/>
      <c r="HLT29" s="271"/>
      <c r="HLU29" s="271"/>
      <c r="HLV29" s="271"/>
      <c r="HLW29" s="271"/>
      <c r="HLX29" s="271"/>
      <c r="HLY29" s="271"/>
      <c r="HLZ29" s="271"/>
      <c r="HMA29" s="271"/>
      <c r="HMB29" s="271"/>
      <c r="HMC29" s="271"/>
      <c r="HMD29" s="271"/>
      <c r="HME29" s="271"/>
      <c r="HMF29" s="271"/>
      <c r="HMG29" s="271"/>
      <c r="HMH29" s="271"/>
      <c r="HMI29" s="271"/>
      <c r="HMJ29" s="271"/>
      <c r="HMK29" s="271"/>
      <c r="HML29" s="271"/>
      <c r="HMM29" s="271"/>
      <c r="HMN29" s="271"/>
      <c r="HMO29" s="271"/>
      <c r="HMP29" s="271"/>
      <c r="HMQ29" s="271"/>
      <c r="HMR29" s="271"/>
      <c r="HMS29" s="271"/>
      <c r="HMT29" s="271"/>
      <c r="HMU29" s="271"/>
      <c r="HMV29" s="271"/>
      <c r="HMW29" s="271"/>
      <c r="HMX29" s="271"/>
      <c r="HMY29" s="271"/>
      <c r="HMZ29" s="271"/>
      <c r="HNA29" s="271"/>
      <c r="HNB29" s="271"/>
      <c r="HNC29" s="271"/>
      <c r="HND29" s="271"/>
      <c r="HNE29" s="271"/>
      <c r="HNF29" s="271"/>
      <c r="HNG29" s="271"/>
      <c r="HNH29" s="271"/>
      <c r="HNI29" s="271"/>
      <c r="HNJ29" s="271"/>
      <c r="HNK29" s="271"/>
      <c r="HNL29" s="271"/>
      <c r="HNM29" s="271"/>
      <c r="HNN29" s="271"/>
      <c r="HNO29" s="271"/>
      <c r="HNP29" s="271"/>
      <c r="HNQ29" s="271"/>
      <c r="HNR29" s="271"/>
      <c r="HNS29" s="271"/>
      <c r="HNT29" s="271"/>
      <c r="HNU29" s="271"/>
      <c r="HNV29" s="271"/>
      <c r="HNW29" s="271"/>
      <c r="HNX29" s="271"/>
      <c r="HNY29" s="271"/>
      <c r="HNZ29" s="271"/>
      <c r="HOA29" s="271"/>
      <c r="HOB29" s="271"/>
      <c r="HOC29" s="271"/>
      <c r="HOD29" s="271"/>
      <c r="HOE29" s="271"/>
      <c r="HOF29" s="271"/>
      <c r="HOG29" s="271"/>
      <c r="HOH29" s="271"/>
      <c r="HOI29" s="271"/>
      <c r="HOJ29" s="271"/>
      <c r="HOK29" s="271"/>
      <c r="HOL29" s="271"/>
      <c r="HOM29" s="271"/>
      <c r="HON29" s="271"/>
      <c r="HOO29" s="271"/>
      <c r="HOP29" s="271"/>
      <c r="HOQ29" s="271"/>
      <c r="HOR29" s="271"/>
      <c r="HOS29" s="271"/>
      <c r="HOT29" s="271"/>
      <c r="HOU29" s="271"/>
      <c r="HOV29" s="271"/>
      <c r="HOW29" s="271"/>
      <c r="HOX29" s="271"/>
      <c r="HOY29" s="271"/>
      <c r="HOZ29" s="271"/>
      <c r="HPA29" s="271"/>
      <c r="HPB29" s="271"/>
      <c r="HPC29" s="271"/>
      <c r="HPD29" s="271"/>
      <c r="HPE29" s="271"/>
      <c r="HPF29" s="271"/>
      <c r="HPG29" s="271"/>
      <c r="HPH29" s="271"/>
      <c r="HPI29" s="271"/>
      <c r="HPJ29" s="271"/>
      <c r="HPK29" s="271"/>
      <c r="HPL29" s="271"/>
      <c r="HPM29" s="271"/>
      <c r="HPN29" s="271"/>
      <c r="HPO29" s="271"/>
      <c r="HPP29" s="271"/>
      <c r="HPQ29" s="271"/>
      <c r="HPR29" s="271"/>
      <c r="HPS29" s="271"/>
      <c r="HPT29" s="271"/>
      <c r="HPU29" s="271"/>
      <c r="HPV29" s="271"/>
      <c r="HPW29" s="271"/>
      <c r="HPX29" s="271"/>
      <c r="HPY29" s="271"/>
      <c r="HPZ29" s="271"/>
      <c r="HQA29" s="271"/>
      <c r="HQB29" s="271"/>
      <c r="HQC29" s="271"/>
      <c r="HQD29" s="271"/>
      <c r="HQE29" s="271"/>
      <c r="HQF29" s="271"/>
      <c r="HQG29" s="271"/>
      <c r="HQH29" s="271"/>
      <c r="HQI29" s="271"/>
      <c r="HQJ29" s="271"/>
      <c r="HQK29" s="271"/>
      <c r="HQL29" s="271"/>
      <c r="HQM29" s="271"/>
      <c r="HQN29" s="271"/>
      <c r="HQO29" s="271"/>
      <c r="HQP29" s="271"/>
      <c r="HQQ29" s="271"/>
      <c r="HQR29" s="271"/>
      <c r="HQS29" s="271"/>
      <c r="HQT29" s="271"/>
      <c r="HQU29" s="271"/>
      <c r="HQV29" s="271"/>
      <c r="HQW29" s="271"/>
      <c r="HQX29" s="271"/>
      <c r="HQY29" s="271"/>
      <c r="HQZ29" s="271"/>
      <c r="HRA29" s="271"/>
      <c r="HRB29" s="271"/>
      <c r="HRC29" s="271"/>
      <c r="HRD29" s="271"/>
      <c r="HRE29" s="271"/>
      <c r="HRF29" s="271"/>
      <c r="HRG29" s="271"/>
      <c r="HRH29" s="271"/>
      <c r="HRI29" s="271"/>
      <c r="HRJ29" s="271"/>
      <c r="HRK29" s="271"/>
      <c r="HRL29" s="271"/>
      <c r="HRM29" s="271"/>
      <c r="HRN29" s="271"/>
      <c r="HRO29" s="271"/>
      <c r="HRP29" s="271"/>
      <c r="HRQ29" s="271"/>
      <c r="HRR29" s="271"/>
      <c r="HRS29" s="271"/>
      <c r="HRT29" s="271"/>
      <c r="HRU29" s="271"/>
      <c r="HRV29" s="271"/>
      <c r="HRW29" s="271"/>
      <c r="HRX29" s="271"/>
      <c r="HRY29" s="271"/>
      <c r="HRZ29" s="271"/>
      <c r="HSA29" s="271"/>
      <c r="HSB29" s="271"/>
      <c r="HSC29" s="271"/>
      <c r="HSD29" s="271"/>
      <c r="HSE29" s="271"/>
      <c r="HSF29" s="271"/>
      <c r="HSG29" s="271"/>
      <c r="HSH29" s="271"/>
      <c r="HSI29" s="271"/>
      <c r="HSJ29" s="271"/>
      <c r="HSK29" s="271"/>
      <c r="HSL29" s="271"/>
      <c r="HSM29" s="271"/>
      <c r="HSN29" s="271"/>
      <c r="HSO29" s="271"/>
      <c r="HSP29" s="271"/>
      <c r="HSQ29" s="271"/>
      <c r="HSR29" s="271"/>
      <c r="HSS29" s="271"/>
      <c r="HST29" s="271"/>
      <c r="HSU29" s="271"/>
      <c r="HSV29" s="271"/>
      <c r="HSW29" s="271"/>
      <c r="HSX29" s="271"/>
      <c r="HSY29" s="271"/>
      <c r="HSZ29" s="271"/>
      <c r="HTA29" s="271"/>
      <c r="HTB29" s="271"/>
      <c r="HTC29" s="271"/>
      <c r="HTD29" s="271"/>
      <c r="HTE29" s="271"/>
      <c r="HTF29" s="271"/>
      <c r="HTG29" s="271"/>
      <c r="HTH29" s="271"/>
      <c r="HTI29" s="271"/>
      <c r="HTJ29" s="271"/>
      <c r="HTK29" s="271"/>
      <c r="HTL29" s="271"/>
      <c r="HTM29" s="271"/>
      <c r="HTN29" s="271"/>
      <c r="HTO29" s="271"/>
      <c r="HTP29" s="271"/>
      <c r="HTQ29" s="271"/>
      <c r="HTR29" s="271"/>
      <c r="HTS29" s="271"/>
      <c r="HTT29" s="271"/>
      <c r="HTU29" s="271"/>
      <c r="HTV29" s="271"/>
      <c r="HTW29" s="271"/>
      <c r="HTX29" s="271"/>
      <c r="HTY29" s="271"/>
      <c r="HTZ29" s="271"/>
      <c r="HUA29" s="271"/>
      <c r="HUB29" s="271"/>
      <c r="HUC29" s="271"/>
      <c r="HUD29" s="271"/>
      <c r="HUE29" s="271"/>
      <c r="HUF29" s="271"/>
      <c r="HUG29" s="271"/>
      <c r="HUH29" s="271"/>
      <c r="HUI29" s="271"/>
      <c r="HUJ29" s="271"/>
      <c r="HUK29" s="271"/>
      <c r="HUL29" s="271"/>
      <c r="HUM29" s="271"/>
      <c r="HUN29" s="271"/>
      <c r="HUO29" s="271"/>
      <c r="HUP29" s="271"/>
      <c r="HUQ29" s="271"/>
      <c r="HUR29" s="271"/>
      <c r="HUS29" s="271"/>
      <c r="HUT29" s="271"/>
      <c r="HUU29" s="271"/>
      <c r="HUV29" s="271"/>
      <c r="HUW29" s="271"/>
      <c r="HUX29" s="271"/>
      <c r="HUY29" s="271"/>
      <c r="HUZ29" s="271"/>
      <c r="HVA29" s="271"/>
      <c r="HVB29" s="271"/>
      <c r="HVC29" s="271"/>
      <c r="HVD29" s="271"/>
      <c r="HVE29" s="271"/>
      <c r="HVF29" s="271"/>
      <c r="HVG29" s="271"/>
      <c r="HVH29" s="271"/>
      <c r="HVI29" s="271"/>
      <c r="HVJ29" s="271"/>
      <c r="HVK29" s="271"/>
      <c r="HVL29" s="271"/>
      <c r="HVM29" s="271"/>
      <c r="HVN29" s="271"/>
      <c r="HVO29" s="271"/>
      <c r="HVP29" s="271"/>
      <c r="HVQ29" s="271"/>
      <c r="HVR29" s="271"/>
      <c r="HVS29" s="271"/>
      <c r="HVT29" s="271"/>
      <c r="HVU29" s="271"/>
      <c r="HVV29" s="271"/>
      <c r="HVW29" s="271"/>
      <c r="HVX29" s="271"/>
      <c r="HVY29" s="271"/>
      <c r="HVZ29" s="271"/>
      <c r="HWA29" s="271"/>
      <c r="HWB29" s="271"/>
      <c r="HWC29" s="271"/>
      <c r="HWD29" s="271"/>
      <c r="HWE29" s="271"/>
      <c r="HWF29" s="271"/>
      <c r="HWG29" s="271"/>
      <c r="HWH29" s="271"/>
      <c r="HWI29" s="271"/>
      <c r="HWJ29" s="271"/>
      <c r="HWK29" s="271"/>
      <c r="HWL29" s="271"/>
      <c r="HWM29" s="271"/>
      <c r="HWN29" s="271"/>
      <c r="HWO29" s="271"/>
      <c r="HWP29" s="271"/>
      <c r="HWQ29" s="271"/>
      <c r="HWR29" s="271"/>
      <c r="HWS29" s="271"/>
      <c r="HWT29" s="271"/>
      <c r="HWU29" s="271"/>
      <c r="HWV29" s="271"/>
      <c r="HWW29" s="271"/>
      <c r="HWX29" s="271"/>
      <c r="HWY29" s="271"/>
      <c r="HWZ29" s="271"/>
      <c r="HXA29" s="271"/>
      <c r="HXB29" s="271"/>
      <c r="HXC29" s="271"/>
      <c r="HXD29" s="271"/>
      <c r="HXE29" s="271"/>
      <c r="HXF29" s="271"/>
      <c r="HXG29" s="271"/>
      <c r="HXH29" s="271"/>
      <c r="HXI29" s="271"/>
      <c r="HXJ29" s="271"/>
      <c r="HXK29" s="271"/>
      <c r="HXL29" s="271"/>
      <c r="HXM29" s="271"/>
      <c r="HXN29" s="271"/>
      <c r="HXO29" s="271"/>
      <c r="HXP29" s="271"/>
      <c r="HXQ29" s="271"/>
      <c r="HXR29" s="271"/>
      <c r="HXS29" s="271"/>
      <c r="HXT29" s="271"/>
      <c r="HXU29" s="271"/>
      <c r="HXV29" s="271"/>
      <c r="HXW29" s="271"/>
      <c r="HXX29" s="271"/>
      <c r="HXY29" s="271"/>
      <c r="HXZ29" s="271"/>
      <c r="HYA29" s="271"/>
      <c r="HYB29" s="271"/>
      <c r="HYC29" s="271"/>
      <c r="HYD29" s="271"/>
      <c r="HYE29" s="271"/>
      <c r="HYF29" s="271"/>
      <c r="HYG29" s="271"/>
      <c r="HYH29" s="271"/>
      <c r="HYI29" s="271"/>
      <c r="HYJ29" s="271"/>
      <c r="HYK29" s="271"/>
      <c r="HYL29" s="271"/>
      <c r="HYM29" s="271"/>
      <c r="HYN29" s="271"/>
      <c r="HYO29" s="271"/>
      <c r="HYP29" s="271"/>
      <c r="HYQ29" s="271"/>
      <c r="HYR29" s="271"/>
      <c r="HYS29" s="271"/>
      <c r="HYT29" s="271"/>
      <c r="HYU29" s="271"/>
      <c r="HYV29" s="271"/>
      <c r="HYW29" s="271"/>
      <c r="HYX29" s="271"/>
      <c r="HYY29" s="271"/>
      <c r="HYZ29" s="271"/>
      <c r="HZA29" s="271"/>
      <c r="HZB29" s="271"/>
      <c r="HZC29" s="271"/>
      <c r="HZD29" s="271"/>
      <c r="HZE29" s="271"/>
      <c r="HZF29" s="271"/>
      <c r="HZG29" s="271"/>
      <c r="HZH29" s="271"/>
      <c r="HZI29" s="271"/>
      <c r="HZJ29" s="271"/>
      <c r="HZK29" s="271"/>
      <c r="HZL29" s="271"/>
      <c r="HZM29" s="271"/>
      <c r="HZN29" s="271"/>
      <c r="HZO29" s="271"/>
      <c r="HZP29" s="271"/>
      <c r="HZQ29" s="271"/>
      <c r="HZR29" s="271"/>
      <c r="HZS29" s="271"/>
      <c r="HZT29" s="271"/>
      <c r="HZU29" s="271"/>
      <c r="HZV29" s="271"/>
      <c r="HZW29" s="271"/>
      <c r="HZX29" s="271"/>
      <c r="HZY29" s="271"/>
      <c r="HZZ29" s="271"/>
      <c r="IAA29" s="271"/>
      <c r="IAB29" s="271"/>
      <c r="IAC29" s="271"/>
      <c r="IAD29" s="271"/>
      <c r="IAE29" s="271"/>
      <c r="IAF29" s="271"/>
      <c r="IAG29" s="271"/>
      <c r="IAH29" s="271"/>
      <c r="IAI29" s="271"/>
      <c r="IAJ29" s="271"/>
      <c r="IAK29" s="271"/>
      <c r="IAL29" s="271"/>
      <c r="IAM29" s="271"/>
      <c r="IAN29" s="271"/>
      <c r="IAO29" s="271"/>
      <c r="IAP29" s="271"/>
      <c r="IAQ29" s="271"/>
      <c r="IAR29" s="271"/>
      <c r="IAS29" s="271"/>
      <c r="IAT29" s="271"/>
      <c r="IAU29" s="271"/>
      <c r="IAV29" s="271"/>
      <c r="IAW29" s="271"/>
      <c r="IAX29" s="271"/>
      <c r="IAY29" s="271"/>
      <c r="IAZ29" s="271"/>
      <c r="IBA29" s="271"/>
      <c r="IBB29" s="271"/>
      <c r="IBC29" s="271"/>
      <c r="IBD29" s="271"/>
      <c r="IBE29" s="271"/>
      <c r="IBF29" s="271"/>
      <c r="IBG29" s="271"/>
      <c r="IBH29" s="271"/>
      <c r="IBI29" s="271"/>
      <c r="IBJ29" s="271"/>
      <c r="IBK29" s="271"/>
      <c r="IBL29" s="271"/>
      <c r="IBM29" s="271"/>
      <c r="IBN29" s="271"/>
      <c r="IBO29" s="271"/>
      <c r="IBP29" s="271"/>
      <c r="IBQ29" s="271"/>
      <c r="IBR29" s="271"/>
      <c r="IBS29" s="271"/>
      <c r="IBT29" s="271"/>
      <c r="IBU29" s="271"/>
      <c r="IBV29" s="271"/>
      <c r="IBW29" s="271"/>
      <c r="IBX29" s="271"/>
      <c r="IBY29" s="271"/>
      <c r="IBZ29" s="271"/>
      <c r="ICA29" s="271"/>
      <c r="ICB29" s="271"/>
      <c r="ICC29" s="271"/>
      <c r="ICD29" s="271"/>
      <c r="ICE29" s="271"/>
      <c r="ICF29" s="271"/>
      <c r="ICG29" s="271"/>
      <c r="ICH29" s="271"/>
      <c r="ICI29" s="271"/>
      <c r="ICJ29" s="271"/>
      <c r="ICK29" s="271"/>
      <c r="ICL29" s="271"/>
      <c r="ICM29" s="271"/>
      <c r="ICN29" s="271"/>
      <c r="ICO29" s="271"/>
      <c r="ICP29" s="271"/>
      <c r="ICQ29" s="271"/>
      <c r="ICR29" s="271"/>
      <c r="ICS29" s="271"/>
      <c r="ICT29" s="271"/>
      <c r="ICU29" s="271"/>
      <c r="ICV29" s="271"/>
      <c r="ICW29" s="271"/>
      <c r="ICX29" s="271"/>
      <c r="ICY29" s="271"/>
      <c r="ICZ29" s="271"/>
      <c r="IDA29" s="271"/>
      <c r="IDB29" s="271"/>
      <c r="IDC29" s="271"/>
      <c r="IDD29" s="271"/>
      <c r="IDE29" s="271"/>
      <c r="IDF29" s="271"/>
      <c r="IDG29" s="271"/>
      <c r="IDH29" s="271"/>
      <c r="IDI29" s="271"/>
      <c r="IDJ29" s="271"/>
      <c r="IDK29" s="271"/>
      <c r="IDL29" s="271"/>
      <c r="IDM29" s="271"/>
      <c r="IDN29" s="271"/>
      <c r="IDO29" s="271"/>
      <c r="IDP29" s="271"/>
      <c r="IDQ29" s="271"/>
      <c r="IDR29" s="271"/>
      <c r="IDS29" s="271"/>
      <c r="IDT29" s="271"/>
      <c r="IDU29" s="271"/>
      <c r="IDV29" s="271"/>
      <c r="IDW29" s="271"/>
      <c r="IDX29" s="271"/>
      <c r="IDY29" s="271"/>
      <c r="IDZ29" s="271"/>
      <c r="IEA29" s="271"/>
      <c r="IEB29" s="271"/>
      <c r="IEC29" s="271"/>
      <c r="IED29" s="271"/>
      <c r="IEE29" s="271"/>
      <c r="IEF29" s="271"/>
      <c r="IEG29" s="271"/>
      <c r="IEH29" s="271"/>
      <c r="IEI29" s="271"/>
      <c r="IEJ29" s="271"/>
      <c r="IEK29" s="271"/>
      <c r="IEL29" s="271"/>
      <c r="IEM29" s="271"/>
      <c r="IEN29" s="271"/>
      <c r="IEO29" s="271"/>
      <c r="IEP29" s="271"/>
      <c r="IEQ29" s="271"/>
      <c r="IER29" s="271"/>
      <c r="IES29" s="271"/>
      <c r="IET29" s="271"/>
      <c r="IEU29" s="271"/>
      <c r="IEV29" s="271"/>
      <c r="IEW29" s="271"/>
      <c r="IEX29" s="271"/>
      <c r="IEY29" s="271"/>
      <c r="IEZ29" s="271"/>
      <c r="IFA29" s="271"/>
      <c r="IFB29" s="271"/>
      <c r="IFC29" s="271"/>
      <c r="IFD29" s="271"/>
      <c r="IFE29" s="271"/>
      <c r="IFF29" s="271"/>
      <c r="IFG29" s="271"/>
      <c r="IFH29" s="271"/>
      <c r="IFI29" s="271"/>
      <c r="IFJ29" s="271"/>
      <c r="IFK29" s="271"/>
      <c r="IFL29" s="271"/>
      <c r="IFM29" s="271"/>
      <c r="IFN29" s="271"/>
      <c r="IFO29" s="271"/>
      <c r="IFP29" s="271"/>
      <c r="IFQ29" s="271"/>
      <c r="IFR29" s="271"/>
      <c r="IFS29" s="271"/>
      <c r="IFT29" s="271"/>
      <c r="IFU29" s="271"/>
      <c r="IFV29" s="271"/>
      <c r="IFW29" s="271"/>
      <c r="IFX29" s="271"/>
      <c r="IFY29" s="271"/>
      <c r="IFZ29" s="271"/>
      <c r="IGA29" s="271"/>
      <c r="IGB29" s="271"/>
      <c r="IGC29" s="271"/>
      <c r="IGD29" s="271"/>
      <c r="IGE29" s="271"/>
      <c r="IGF29" s="271"/>
      <c r="IGG29" s="271"/>
      <c r="IGH29" s="271"/>
      <c r="IGI29" s="271"/>
      <c r="IGJ29" s="271"/>
      <c r="IGK29" s="271"/>
      <c r="IGL29" s="271"/>
      <c r="IGM29" s="271"/>
      <c r="IGN29" s="271"/>
      <c r="IGO29" s="271"/>
      <c r="IGP29" s="271"/>
      <c r="IGQ29" s="271"/>
      <c r="IGR29" s="271"/>
      <c r="IGS29" s="271"/>
      <c r="IGT29" s="271"/>
      <c r="IGU29" s="271"/>
      <c r="IGV29" s="271"/>
      <c r="IGW29" s="271"/>
      <c r="IGX29" s="271"/>
      <c r="IGY29" s="271"/>
      <c r="IGZ29" s="271"/>
      <c r="IHA29" s="271"/>
      <c r="IHB29" s="271"/>
      <c r="IHC29" s="271"/>
      <c r="IHD29" s="271"/>
      <c r="IHE29" s="271"/>
      <c r="IHF29" s="271"/>
      <c r="IHG29" s="271"/>
      <c r="IHH29" s="271"/>
      <c r="IHI29" s="271"/>
      <c r="IHJ29" s="271"/>
      <c r="IHK29" s="271"/>
      <c r="IHL29" s="271"/>
      <c r="IHM29" s="271"/>
      <c r="IHN29" s="271"/>
      <c r="IHO29" s="271"/>
      <c r="IHP29" s="271"/>
      <c r="IHQ29" s="271"/>
      <c r="IHR29" s="271"/>
      <c r="IHS29" s="271"/>
      <c r="IHT29" s="271"/>
      <c r="IHU29" s="271"/>
      <c r="IHV29" s="271"/>
      <c r="IHW29" s="271"/>
      <c r="IHX29" s="271"/>
      <c r="IHY29" s="271"/>
      <c r="IHZ29" s="271"/>
      <c r="IIA29" s="271"/>
      <c r="IIB29" s="271"/>
      <c r="IIC29" s="271"/>
      <c r="IID29" s="271"/>
      <c r="IIE29" s="271"/>
      <c r="IIF29" s="271"/>
      <c r="IIG29" s="271"/>
      <c r="IIH29" s="271"/>
      <c r="III29" s="271"/>
      <c r="IIJ29" s="271"/>
      <c r="IIK29" s="271"/>
      <c r="IIL29" s="271"/>
      <c r="IIM29" s="271"/>
      <c r="IIN29" s="271"/>
      <c r="IIO29" s="271"/>
      <c r="IIP29" s="271"/>
      <c r="IIQ29" s="271"/>
      <c r="IIR29" s="271"/>
      <c r="IIS29" s="271"/>
      <c r="IIT29" s="271"/>
      <c r="IIU29" s="271"/>
      <c r="IIV29" s="271"/>
      <c r="IIW29" s="271"/>
      <c r="IIX29" s="271"/>
      <c r="IIY29" s="271"/>
      <c r="IIZ29" s="271"/>
      <c r="IJA29" s="271"/>
      <c r="IJB29" s="271"/>
      <c r="IJC29" s="271"/>
      <c r="IJD29" s="271"/>
      <c r="IJE29" s="271"/>
      <c r="IJF29" s="271"/>
      <c r="IJG29" s="271"/>
      <c r="IJH29" s="271"/>
      <c r="IJI29" s="271"/>
      <c r="IJJ29" s="271"/>
      <c r="IJK29" s="271"/>
      <c r="IJL29" s="271"/>
      <c r="IJM29" s="271"/>
      <c r="IJN29" s="271"/>
      <c r="IJO29" s="271"/>
      <c r="IJP29" s="271"/>
      <c r="IJQ29" s="271"/>
      <c r="IJR29" s="271"/>
      <c r="IJS29" s="271"/>
      <c r="IJT29" s="271"/>
      <c r="IJU29" s="271"/>
      <c r="IJV29" s="271"/>
      <c r="IJW29" s="271"/>
      <c r="IJX29" s="271"/>
      <c r="IJY29" s="271"/>
      <c r="IJZ29" s="271"/>
      <c r="IKA29" s="271"/>
      <c r="IKB29" s="271"/>
      <c r="IKC29" s="271"/>
      <c r="IKD29" s="271"/>
      <c r="IKE29" s="271"/>
      <c r="IKF29" s="271"/>
      <c r="IKG29" s="271"/>
      <c r="IKH29" s="271"/>
      <c r="IKI29" s="271"/>
      <c r="IKJ29" s="271"/>
      <c r="IKK29" s="271"/>
      <c r="IKL29" s="271"/>
      <c r="IKM29" s="271"/>
      <c r="IKN29" s="271"/>
      <c r="IKO29" s="271"/>
      <c r="IKP29" s="271"/>
      <c r="IKQ29" s="271"/>
      <c r="IKR29" s="271"/>
      <c r="IKS29" s="271"/>
      <c r="IKT29" s="271"/>
      <c r="IKU29" s="271"/>
      <c r="IKV29" s="271"/>
      <c r="IKW29" s="271"/>
      <c r="IKX29" s="271"/>
      <c r="IKY29" s="271"/>
      <c r="IKZ29" s="271"/>
      <c r="ILA29" s="271"/>
      <c r="ILB29" s="271"/>
      <c r="ILC29" s="271"/>
      <c r="ILD29" s="271"/>
      <c r="ILE29" s="271"/>
      <c r="ILF29" s="271"/>
      <c r="ILG29" s="271"/>
      <c r="ILH29" s="271"/>
      <c r="ILI29" s="271"/>
      <c r="ILJ29" s="271"/>
      <c r="ILK29" s="271"/>
      <c r="ILL29" s="271"/>
      <c r="ILM29" s="271"/>
      <c r="ILN29" s="271"/>
      <c r="ILO29" s="271"/>
      <c r="ILP29" s="271"/>
      <c r="ILQ29" s="271"/>
      <c r="ILR29" s="271"/>
      <c r="ILS29" s="271"/>
      <c r="ILT29" s="271"/>
      <c r="ILU29" s="271"/>
      <c r="ILV29" s="271"/>
      <c r="ILW29" s="271"/>
      <c r="ILX29" s="271"/>
      <c r="ILY29" s="271"/>
      <c r="ILZ29" s="271"/>
      <c r="IMA29" s="271"/>
      <c r="IMB29" s="271"/>
      <c r="IMC29" s="271"/>
      <c r="IMD29" s="271"/>
      <c r="IME29" s="271"/>
      <c r="IMF29" s="271"/>
      <c r="IMG29" s="271"/>
      <c r="IMH29" s="271"/>
      <c r="IMI29" s="271"/>
      <c r="IMJ29" s="271"/>
      <c r="IMK29" s="271"/>
      <c r="IML29" s="271"/>
      <c r="IMM29" s="271"/>
      <c r="IMN29" s="271"/>
      <c r="IMO29" s="271"/>
      <c r="IMP29" s="271"/>
      <c r="IMQ29" s="271"/>
      <c r="IMR29" s="271"/>
      <c r="IMS29" s="271"/>
      <c r="IMT29" s="271"/>
      <c r="IMU29" s="271"/>
      <c r="IMV29" s="271"/>
      <c r="IMW29" s="271"/>
      <c r="IMX29" s="271"/>
      <c r="IMY29" s="271"/>
      <c r="IMZ29" s="271"/>
      <c r="INA29" s="271"/>
      <c r="INB29" s="271"/>
      <c r="INC29" s="271"/>
      <c r="IND29" s="271"/>
      <c r="INE29" s="271"/>
      <c r="INF29" s="271"/>
      <c r="ING29" s="271"/>
      <c r="INH29" s="271"/>
      <c r="INI29" s="271"/>
      <c r="INJ29" s="271"/>
      <c r="INK29" s="271"/>
      <c r="INL29" s="271"/>
      <c r="INM29" s="271"/>
      <c r="INN29" s="271"/>
      <c r="INO29" s="271"/>
      <c r="INP29" s="271"/>
      <c r="INQ29" s="271"/>
      <c r="INR29" s="271"/>
      <c r="INS29" s="271"/>
      <c r="INT29" s="271"/>
      <c r="INU29" s="271"/>
      <c r="INV29" s="271"/>
      <c r="INW29" s="271"/>
      <c r="INX29" s="271"/>
      <c r="INY29" s="271"/>
      <c r="INZ29" s="271"/>
      <c r="IOA29" s="271"/>
      <c r="IOB29" s="271"/>
      <c r="IOC29" s="271"/>
      <c r="IOD29" s="271"/>
      <c r="IOE29" s="271"/>
      <c r="IOF29" s="271"/>
      <c r="IOG29" s="271"/>
      <c r="IOH29" s="271"/>
      <c r="IOI29" s="271"/>
      <c r="IOJ29" s="271"/>
      <c r="IOK29" s="271"/>
      <c r="IOL29" s="271"/>
      <c r="IOM29" s="271"/>
      <c r="ION29" s="271"/>
      <c r="IOO29" s="271"/>
      <c r="IOP29" s="271"/>
      <c r="IOQ29" s="271"/>
      <c r="IOR29" s="271"/>
      <c r="IOS29" s="271"/>
      <c r="IOT29" s="271"/>
      <c r="IOU29" s="271"/>
      <c r="IOV29" s="271"/>
      <c r="IOW29" s="271"/>
      <c r="IOX29" s="271"/>
      <c r="IOY29" s="271"/>
      <c r="IOZ29" s="271"/>
      <c r="IPA29" s="271"/>
      <c r="IPB29" s="271"/>
      <c r="IPC29" s="271"/>
      <c r="IPD29" s="271"/>
      <c r="IPE29" s="271"/>
      <c r="IPF29" s="271"/>
      <c r="IPG29" s="271"/>
      <c r="IPH29" s="271"/>
      <c r="IPI29" s="271"/>
      <c r="IPJ29" s="271"/>
      <c r="IPK29" s="271"/>
      <c r="IPL29" s="271"/>
      <c r="IPM29" s="271"/>
      <c r="IPN29" s="271"/>
      <c r="IPO29" s="271"/>
      <c r="IPP29" s="271"/>
      <c r="IPQ29" s="271"/>
      <c r="IPR29" s="271"/>
      <c r="IPS29" s="271"/>
      <c r="IPT29" s="271"/>
      <c r="IPU29" s="271"/>
      <c r="IPV29" s="271"/>
      <c r="IPW29" s="271"/>
      <c r="IPX29" s="271"/>
      <c r="IPY29" s="271"/>
      <c r="IPZ29" s="271"/>
      <c r="IQA29" s="271"/>
      <c r="IQB29" s="271"/>
      <c r="IQC29" s="271"/>
      <c r="IQD29" s="271"/>
      <c r="IQE29" s="271"/>
      <c r="IQF29" s="271"/>
      <c r="IQG29" s="271"/>
      <c r="IQH29" s="271"/>
      <c r="IQI29" s="271"/>
      <c r="IQJ29" s="271"/>
      <c r="IQK29" s="271"/>
      <c r="IQL29" s="271"/>
      <c r="IQM29" s="271"/>
      <c r="IQN29" s="271"/>
      <c r="IQO29" s="271"/>
      <c r="IQP29" s="271"/>
      <c r="IQQ29" s="271"/>
      <c r="IQR29" s="271"/>
      <c r="IQS29" s="271"/>
      <c r="IQT29" s="271"/>
      <c r="IQU29" s="271"/>
      <c r="IQV29" s="271"/>
      <c r="IQW29" s="271"/>
      <c r="IQX29" s="271"/>
      <c r="IQY29" s="271"/>
      <c r="IQZ29" s="271"/>
      <c r="IRA29" s="271"/>
      <c r="IRB29" s="271"/>
      <c r="IRC29" s="271"/>
      <c r="IRD29" s="271"/>
      <c r="IRE29" s="271"/>
      <c r="IRF29" s="271"/>
      <c r="IRG29" s="271"/>
      <c r="IRH29" s="271"/>
      <c r="IRI29" s="271"/>
      <c r="IRJ29" s="271"/>
      <c r="IRK29" s="271"/>
      <c r="IRL29" s="271"/>
      <c r="IRM29" s="271"/>
      <c r="IRN29" s="271"/>
      <c r="IRO29" s="271"/>
      <c r="IRP29" s="271"/>
      <c r="IRQ29" s="271"/>
      <c r="IRR29" s="271"/>
      <c r="IRS29" s="271"/>
      <c r="IRT29" s="271"/>
      <c r="IRU29" s="271"/>
      <c r="IRV29" s="271"/>
      <c r="IRW29" s="271"/>
      <c r="IRX29" s="271"/>
      <c r="IRY29" s="271"/>
      <c r="IRZ29" s="271"/>
      <c r="ISA29" s="271"/>
      <c r="ISB29" s="271"/>
      <c r="ISC29" s="271"/>
      <c r="ISD29" s="271"/>
      <c r="ISE29" s="271"/>
      <c r="ISF29" s="271"/>
      <c r="ISG29" s="271"/>
      <c r="ISH29" s="271"/>
      <c r="ISI29" s="271"/>
      <c r="ISJ29" s="271"/>
      <c r="ISK29" s="271"/>
      <c r="ISL29" s="271"/>
      <c r="ISM29" s="271"/>
      <c r="ISN29" s="271"/>
      <c r="ISO29" s="271"/>
      <c r="ISP29" s="271"/>
      <c r="ISQ29" s="271"/>
      <c r="ISR29" s="271"/>
      <c r="ISS29" s="271"/>
      <c r="IST29" s="271"/>
      <c r="ISU29" s="271"/>
      <c r="ISV29" s="271"/>
      <c r="ISW29" s="271"/>
      <c r="ISX29" s="271"/>
      <c r="ISY29" s="271"/>
      <c r="ISZ29" s="271"/>
      <c r="ITA29" s="271"/>
      <c r="ITB29" s="271"/>
      <c r="ITC29" s="271"/>
      <c r="ITD29" s="271"/>
      <c r="ITE29" s="271"/>
      <c r="ITF29" s="271"/>
      <c r="ITG29" s="271"/>
      <c r="ITH29" s="271"/>
      <c r="ITI29" s="271"/>
      <c r="ITJ29" s="271"/>
      <c r="ITK29" s="271"/>
      <c r="ITL29" s="271"/>
      <c r="ITM29" s="271"/>
      <c r="ITN29" s="271"/>
      <c r="ITO29" s="271"/>
      <c r="ITP29" s="271"/>
      <c r="ITQ29" s="271"/>
      <c r="ITR29" s="271"/>
      <c r="ITS29" s="271"/>
      <c r="ITT29" s="271"/>
      <c r="ITU29" s="271"/>
      <c r="ITV29" s="271"/>
      <c r="ITW29" s="271"/>
      <c r="ITX29" s="271"/>
      <c r="ITY29" s="271"/>
      <c r="ITZ29" s="271"/>
      <c r="IUA29" s="271"/>
      <c r="IUB29" s="271"/>
      <c r="IUC29" s="271"/>
      <c r="IUD29" s="271"/>
      <c r="IUE29" s="271"/>
      <c r="IUF29" s="271"/>
      <c r="IUG29" s="271"/>
      <c r="IUH29" s="271"/>
      <c r="IUI29" s="271"/>
      <c r="IUJ29" s="271"/>
      <c r="IUK29" s="271"/>
      <c r="IUL29" s="271"/>
      <c r="IUM29" s="271"/>
      <c r="IUN29" s="271"/>
      <c r="IUO29" s="271"/>
      <c r="IUP29" s="271"/>
      <c r="IUQ29" s="271"/>
      <c r="IUR29" s="271"/>
      <c r="IUS29" s="271"/>
      <c r="IUT29" s="271"/>
      <c r="IUU29" s="271"/>
      <c r="IUV29" s="271"/>
      <c r="IUW29" s="271"/>
      <c r="IUX29" s="271"/>
      <c r="IUY29" s="271"/>
      <c r="IUZ29" s="271"/>
      <c r="IVA29" s="271"/>
      <c r="IVB29" s="271"/>
      <c r="IVC29" s="271"/>
      <c r="IVD29" s="271"/>
      <c r="IVE29" s="271"/>
      <c r="IVF29" s="271"/>
      <c r="IVG29" s="271"/>
      <c r="IVH29" s="271"/>
      <c r="IVI29" s="271"/>
      <c r="IVJ29" s="271"/>
      <c r="IVK29" s="271"/>
      <c r="IVL29" s="271"/>
      <c r="IVM29" s="271"/>
      <c r="IVN29" s="271"/>
      <c r="IVO29" s="271"/>
      <c r="IVP29" s="271"/>
      <c r="IVQ29" s="271"/>
      <c r="IVR29" s="271"/>
      <c r="IVS29" s="271"/>
      <c r="IVT29" s="271"/>
      <c r="IVU29" s="271"/>
      <c r="IVV29" s="271"/>
      <c r="IVW29" s="271"/>
      <c r="IVX29" s="271"/>
      <c r="IVY29" s="271"/>
      <c r="IVZ29" s="271"/>
      <c r="IWA29" s="271"/>
      <c r="IWB29" s="271"/>
      <c r="IWC29" s="271"/>
      <c r="IWD29" s="271"/>
      <c r="IWE29" s="271"/>
      <c r="IWF29" s="271"/>
      <c r="IWG29" s="271"/>
      <c r="IWH29" s="271"/>
      <c r="IWI29" s="271"/>
      <c r="IWJ29" s="271"/>
      <c r="IWK29" s="271"/>
      <c r="IWL29" s="271"/>
      <c r="IWM29" s="271"/>
      <c r="IWN29" s="271"/>
      <c r="IWO29" s="271"/>
      <c r="IWP29" s="271"/>
      <c r="IWQ29" s="271"/>
      <c r="IWR29" s="271"/>
      <c r="IWS29" s="271"/>
      <c r="IWT29" s="271"/>
      <c r="IWU29" s="271"/>
      <c r="IWV29" s="271"/>
      <c r="IWW29" s="271"/>
      <c r="IWX29" s="271"/>
      <c r="IWY29" s="271"/>
      <c r="IWZ29" s="271"/>
      <c r="IXA29" s="271"/>
      <c r="IXB29" s="271"/>
      <c r="IXC29" s="271"/>
      <c r="IXD29" s="271"/>
      <c r="IXE29" s="271"/>
      <c r="IXF29" s="271"/>
      <c r="IXG29" s="271"/>
      <c r="IXH29" s="271"/>
      <c r="IXI29" s="271"/>
      <c r="IXJ29" s="271"/>
      <c r="IXK29" s="271"/>
      <c r="IXL29" s="271"/>
      <c r="IXM29" s="271"/>
      <c r="IXN29" s="271"/>
      <c r="IXO29" s="271"/>
      <c r="IXP29" s="271"/>
      <c r="IXQ29" s="271"/>
      <c r="IXR29" s="271"/>
      <c r="IXS29" s="271"/>
      <c r="IXT29" s="271"/>
      <c r="IXU29" s="271"/>
      <c r="IXV29" s="271"/>
      <c r="IXW29" s="271"/>
      <c r="IXX29" s="271"/>
      <c r="IXY29" s="271"/>
      <c r="IXZ29" s="271"/>
      <c r="IYA29" s="271"/>
      <c r="IYB29" s="271"/>
      <c r="IYC29" s="271"/>
      <c r="IYD29" s="271"/>
      <c r="IYE29" s="271"/>
      <c r="IYF29" s="271"/>
      <c r="IYG29" s="271"/>
      <c r="IYH29" s="271"/>
      <c r="IYI29" s="271"/>
      <c r="IYJ29" s="271"/>
      <c r="IYK29" s="271"/>
      <c r="IYL29" s="271"/>
      <c r="IYM29" s="271"/>
      <c r="IYN29" s="271"/>
      <c r="IYO29" s="271"/>
      <c r="IYP29" s="271"/>
      <c r="IYQ29" s="271"/>
      <c r="IYR29" s="271"/>
      <c r="IYS29" s="271"/>
      <c r="IYT29" s="271"/>
      <c r="IYU29" s="271"/>
      <c r="IYV29" s="271"/>
      <c r="IYW29" s="271"/>
      <c r="IYX29" s="271"/>
      <c r="IYY29" s="271"/>
      <c r="IYZ29" s="271"/>
      <c r="IZA29" s="271"/>
      <c r="IZB29" s="271"/>
      <c r="IZC29" s="271"/>
      <c r="IZD29" s="271"/>
      <c r="IZE29" s="271"/>
      <c r="IZF29" s="271"/>
      <c r="IZG29" s="271"/>
      <c r="IZH29" s="271"/>
      <c r="IZI29" s="271"/>
      <c r="IZJ29" s="271"/>
      <c r="IZK29" s="271"/>
      <c r="IZL29" s="271"/>
      <c r="IZM29" s="271"/>
      <c r="IZN29" s="271"/>
      <c r="IZO29" s="271"/>
      <c r="IZP29" s="271"/>
      <c r="IZQ29" s="271"/>
      <c r="IZR29" s="271"/>
      <c r="IZS29" s="271"/>
      <c r="IZT29" s="271"/>
      <c r="IZU29" s="271"/>
      <c r="IZV29" s="271"/>
      <c r="IZW29" s="271"/>
      <c r="IZX29" s="271"/>
      <c r="IZY29" s="271"/>
      <c r="IZZ29" s="271"/>
      <c r="JAA29" s="271"/>
      <c r="JAB29" s="271"/>
      <c r="JAC29" s="271"/>
      <c r="JAD29" s="271"/>
      <c r="JAE29" s="271"/>
      <c r="JAF29" s="271"/>
      <c r="JAG29" s="271"/>
      <c r="JAH29" s="271"/>
      <c r="JAI29" s="271"/>
      <c r="JAJ29" s="271"/>
      <c r="JAK29" s="271"/>
      <c r="JAL29" s="271"/>
      <c r="JAM29" s="271"/>
      <c r="JAN29" s="271"/>
      <c r="JAO29" s="271"/>
      <c r="JAP29" s="271"/>
      <c r="JAQ29" s="271"/>
      <c r="JAR29" s="271"/>
      <c r="JAS29" s="271"/>
      <c r="JAT29" s="271"/>
      <c r="JAU29" s="271"/>
      <c r="JAV29" s="271"/>
      <c r="JAW29" s="271"/>
      <c r="JAX29" s="271"/>
      <c r="JAY29" s="271"/>
      <c r="JAZ29" s="271"/>
      <c r="JBA29" s="271"/>
      <c r="JBB29" s="271"/>
      <c r="JBC29" s="271"/>
      <c r="JBD29" s="271"/>
      <c r="JBE29" s="271"/>
      <c r="JBF29" s="271"/>
      <c r="JBG29" s="271"/>
      <c r="JBH29" s="271"/>
      <c r="JBI29" s="271"/>
      <c r="JBJ29" s="271"/>
      <c r="JBK29" s="271"/>
      <c r="JBL29" s="271"/>
      <c r="JBM29" s="271"/>
      <c r="JBN29" s="271"/>
      <c r="JBO29" s="271"/>
      <c r="JBP29" s="271"/>
      <c r="JBQ29" s="271"/>
      <c r="JBR29" s="271"/>
      <c r="JBS29" s="271"/>
      <c r="JBT29" s="271"/>
      <c r="JBU29" s="271"/>
      <c r="JBV29" s="271"/>
      <c r="JBW29" s="271"/>
      <c r="JBX29" s="271"/>
      <c r="JBY29" s="271"/>
      <c r="JBZ29" s="271"/>
      <c r="JCA29" s="271"/>
      <c r="JCB29" s="271"/>
      <c r="JCC29" s="271"/>
      <c r="JCD29" s="271"/>
      <c r="JCE29" s="271"/>
      <c r="JCF29" s="271"/>
      <c r="JCG29" s="271"/>
      <c r="JCH29" s="271"/>
      <c r="JCI29" s="271"/>
      <c r="JCJ29" s="271"/>
      <c r="JCK29" s="271"/>
      <c r="JCL29" s="271"/>
      <c r="JCM29" s="271"/>
      <c r="JCN29" s="271"/>
      <c r="JCO29" s="271"/>
      <c r="JCP29" s="271"/>
      <c r="JCQ29" s="271"/>
      <c r="JCR29" s="271"/>
      <c r="JCS29" s="271"/>
      <c r="JCT29" s="271"/>
      <c r="JCU29" s="271"/>
      <c r="JCV29" s="271"/>
      <c r="JCW29" s="271"/>
      <c r="JCX29" s="271"/>
      <c r="JCY29" s="271"/>
      <c r="JCZ29" s="271"/>
      <c r="JDA29" s="271"/>
      <c r="JDB29" s="271"/>
      <c r="JDC29" s="271"/>
      <c r="JDD29" s="271"/>
      <c r="JDE29" s="271"/>
      <c r="JDF29" s="271"/>
      <c r="JDG29" s="271"/>
      <c r="JDH29" s="271"/>
      <c r="JDI29" s="271"/>
      <c r="JDJ29" s="271"/>
      <c r="JDK29" s="271"/>
      <c r="JDL29" s="271"/>
      <c r="JDM29" s="271"/>
      <c r="JDN29" s="271"/>
      <c r="JDO29" s="271"/>
      <c r="JDP29" s="271"/>
      <c r="JDQ29" s="271"/>
      <c r="JDR29" s="271"/>
      <c r="JDS29" s="271"/>
      <c r="JDT29" s="271"/>
      <c r="JDU29" s="271"/>
      <c r="JDV29" s="271"/>
      <c r="JDW29" s="271"/>
      <c r="JDX29" s="271"/>
      <c r="JDY29" s="271"/>
      <c r="JDZ29" s="271"/>
      <c r="JEA29" s="271"/>
      <c r="JEB29" s="271"/>
      <c r="JEC29" s="271"/>
      <c r="JED29" s="271"/>
      <c r="JEE29" s="271"/>
      <c r="JEF29" s="271"/>
      <c r="JEG29" s="271"/>
      <c r="JEH29" s="271"/>
      <c r="JEI29" s="271"/>
      <c r="JEJ29" s="271"/>
      <c r="JEK29" s="271"/>
      <c r="JEL29" s="271"/>
      <c r="JEM29" s="271"/>
      <c r="JEN29" s="271"/>
      <c r="JEO29" s="271"/>
      <c r="JEP29" s="271"/>
      <c r="JEQ29" s="271"/>
      <c r="JER29" s="271"/>
      <c r="JES29" s="271"/>
      <c r="JET29" s="271"/>
      <c r="JEU29" s="271"/>
      <c r="JEV29" s="271"/>
      <c r="JEW29" s="271"/>
      <c r="JEX29" s="271"/>
      <c r="JEY29" s="271"/>
      <c r="JEZ29" s="271"/>
      <c r="JFA29" s="271"/>
      <c r="JFB29" s="271"/>
      <c r="JFC29" s="271"/>
      <c r="JFD29" s="271"/>
      <c r="JFE29" s="271"/>
      <c r="JFF29" s="271"/>
      <c r="JFG29" s="271"/>
      <c r="JFH29" s="271"/>
      <c r="JFI29" s="271"/>
      <c r="JFJ29" s="271"/>
      <c r="JFK29" s="271"/>
      <c r="JFL29" s="271"/>
      <c r="JFM29" s="271"/>
      <c r="JFN29" s="271"/>
      <c r="JFO29" s="271"/>
      <c r="JFP29" s="271"/>
      <c r="JFQ29" s="271"/>
      <c r="JFR29" s="271"/>
      <c r="JFS29" s="271"/>
      <c r="JFT29" s="271"/>
      <c r="JFU29" s="271"/>
      <c r="JFV29" s="271"/>
      <c r="JFW29" s="271"/>
      <c r="JFX29" s="271"/>
      <c r="JFY29" s="271"/>
      <c r="JFZ29" s="271"/>
      <c r="JGA29" s="271"/>
      <c r="JGB29" s="271"/>
      <c r="JGC29" s="271"/>
      <c r="JGD29" s="271"/>
      <c r="JGE29" s="271"/>
      <c r="JGF29" s="271"/>
      <c r="JGG29" s="271"/>
      <c r="JGH29" s="271"/>
      <c r="JGI29" s="271"/>
      <c r="JGJ29" s="271"/>
      <c r="JGK29" s="271"/>
      <c r="JGL29" s="271"/>
      <c r="JGM29" s="271"/>
      <c r="JGN29" s="271"/>
      <c r="JGO29" s="271"/>
      <c r="JGP29" s="271"/>
      <c r="JGQ29" s="271"/>
      <c r="JGR29" s="271"/>
      <c r="JGS29" s="271"/>
      <c r="JGT29" s="271"/>
      <c r="JGU29" s="271"/>
      <c r="JGV29" s="271"/>
      <c r="JGW29" s="271"/>
      <c r="JGX29" s="271"/>
      <c r="JGY29" s="271"/>
      <c r="JGZ29" s="271"/>
      <c r="JHA29" s="271"/>
      <c r="JHB29" s="271"/>
      <c r="JHC29" s="271"/>
      <c r="JHD29" s="271"/>
      <c r="JHE29" s="271"/>
      <c r="JHF29" s="271"/>
      <c r="JHG29" s="271"/>
      <c r="JHH29" s="271"/>
      <c r="JHI29" s="271"/>
      <c r="JHJ29" s="271"/>
      <c r="JHK29" s="271"/>
      <c r="JHL29" s="271"/>
      <c r="JHM29" s="271"/>
      <c r="JHN29" s="271"/>
      <c r="JHO29" s="271"/>
      <c r="JHP29" s="271"/>
      <c r="JHQ29" s="271"/>
      <c r="JHR29" s="271"/>
      <c r="JHS29" s="271"/>
      <c r="JHT29" s="271"/>
      <c r="JHU29" s="271"/>
      <c r="JHV29" s="271"/>
      <c r="JHW29" s="271"/>
      <c r="JHX29" s="271"/>
      <c r="JHY29" s="271"/>
      <c r="JHZ29" s="271"/>
      <c r="JIA29" s="271"/>
      <c r="JIB29" s="271"/>
      <c r="JIC29" s="271"/>
      <c r="JID29" s="271"/>
      <c r="JIE29" s="271"/>
      <c r="JIF29" s="271"/>
      <c r="JIG29" s="271"/>
      <c r="JIH29" s="271"/>
      <c r="JII29" s="271"/>
      <c r="JIJ29" s="271"/>
      <c r="JIK29" s="271"/>
      <c r="JIL29" s="271"/>
      <c r="JIM29" s="271"/>
      <c r="JIN29" s="271"/>
      <c r="JIO29" s="271"/>
      <c r="JIP29" s="271"/>
      <c r="JIQ29" s="271"/>
      <c r="JIR29" s="271"/>
      <c r="JIS29" s="271"/>
      <c r="JIT29" s="271"/>
      <c r="JIU29" s="271"/>
      <c r="JIV29" s="271"/>
      <c r="JIW29" s="271"/>
      <c r="JIX29" s="271"/>
      <c r="JIY29" s="271"/>
      <c r="JIZ29" s="271"/>
      <c r="JJA29" s="271"/>
      <c r="JJB29" s="271"/>
      <c r="JJC29" s="271"/>
      <c r="JJD29" s="271"/>
      <c r="JJE29" s="271"/>
      <c r="JJF29" s="271"/>
      <c r="JJG29" s="271"/>
      <c r="JJH29" s="271"/>
      <c r="JJI29" s="271"/>
      <c r="JJJ29" s="271"/>
      <c r="JJK29" s="271"/>
      <c r="JJL29" s="271"/>
      <c r="JJM29" s="271"/>
      <c r="JJN29" s="271"/>
      <c r="JJO29" s="271"/>
      <c r="JJP29" s="271"/>
      <c r="JJQ29" s="271"/>
      <c r="JJR29" s="271"/>
      <c r="JJS29" s="271"/>
      <c r="JJT29" s="271"/>
      <c r="JJU29" s="271"/>
      <c r="JJV29" s="271"/>
      <c r="JJW29" s="271"/>
      <c r="JJX29" s="271"/>
      <c r="JJY29" s="271"/>
      <c r="JJZ29" s="271"/>
      <c r="JKA29" s="271"/>
      <c r="JKB29" s="271"/>
      <c r="JKC29" s="271"/>
      <c r="JKD29" s="271"/>
      <c r="JKE29" s="271"/>
      <c r="JKF29" s="271"/>
      <c r="JKG29" s="271"/>
      <c r="JKH29" s="271"/>
      <c r="JKI29" s="271"/>
      <c r="JKJ29" s="271"/>
      <c r="JKK29" s="271"/>
      <c r="JKL29" s="271"/>
      <c r="JKM29" s="271"/>
      <c r="JKN29" s="271"/>
      <c r="JKO29" s="271"/>
      <c r="JKP29" s="271"/>
      <c r="JKQ29" s="271"/>
      <c r="JKR29" s="271"/>
      <c r="JKS29" s="271"/>
      <c r="JKT29" s="271"/>
      <c r="JKU29" s="271"/>
      <c r="JKV29" s="271"/>
      <c r="JKW29" s="271"/>
      <c r="JKX29" s="271"/>
      <c r="JKY29" s="271"/>
      <c r="JKZ29" s="271"/>
      <c r="JLA29" s="271"/>
      <c r="JLB29" s="271"/>
      <c r="JLC29" s="271"/>
      <c r="JLD29" s="271"/>
      <c r="JLE29" s="271"/>
      <c r="JLF29" s="271"/>
      <c r="JLG29" s="271"/>
      <c r="JLH29" s="271"/>
      <c r="JLI29" s="271"/>
      <c r="JLJ29" s="271"/>
      <c r="JLK29" s="271"/>
      <c r="JLL29" s="271"/>
      <c r="JLM29" s="271"/>
      <c r="JLN29" s="271"/>
      <c r="JLO29" s="271"/>
      <c r="JLP29" s="271"/>
      <c r="JLQ29" s="271"/>
      <c r="JLR29" s="271"/>
      <c r="JLS29" s="271"/>
      <c r="JLT29" s="271"/>
      <c r="JLU29" s="271"/>
      <c r="JLV29" s="271"/>
      <c r="JLW29" s="271"/>
      <c r="JLX29" s="271"/>
      <c r="JLY29" s="271"/>
      <c r="JLZ29" s="271"/>
      <c r="JMA29" s="271"/>
      <c r="JMB29" s="271"/>
      <c r="JMC29" s="271"/>
      <c r="JMD29" s="271"/>
      <c r="JME29" s="271"/>
      <c r="JMF29" s="271"/>
      <c r="JMG29" s="271"/>
      <c r="JMH29" s="271"/>
      <c r="JMI29" s="271"/>
      <c r="JMJ29" s="271"/>
      <c r="JMK29" s="271"/>
      <c r="JML29" s="271"/>
      <c r="JMM29" s="271"/>
      <c r="JMN29" s="271"/>
      <c r="JMO29" s="271"/>
      <c r="JMP29" s="271"/>
      <c r="JMQ29" s="271"/>
      <c r="JMR29" s="271"/>
      <c r="JMS29" s="271"/>
      <c r="JMT29" s="271"/>
      <c r="JMU29" s="271"/>
      <c r="JMV29" s="271"/>
      <c r="JMW29" s="271"/>
      <c r="JMX29" s="271"/>
      <c r="JMY29" s="271"/>
      <c r="JMZ29" s="271"/>
      <c r="JNA29" s="271"/>
      <c r="JNB29" s="271"/>
      <c r="JNC29" s="271"/>
      <c r="JND29" s="271"/>
      <c r="JNE29" s="271"/>
      <c r="JNF29" s="271"/>
      <c r="JNG29" s="271"/>
      <c r="JNH29" s="271"/>
      <c r="JNI29" s="271"/>
      <c r="JNJ29" s="271"/>
      <c r="JNK29" s="271"/>
      <c r="JNL29" s="271"/>
      <c r="JNM29" s="271"/>
      <c r="JNN29" s="271"/>
      <c r="JNO29" s="271"/>
      <c r="JNP29" s="271"/>
      <c r="JNQ29" s="271"/>
      <c r="JNR29" s="271"/>
      <c r="JNS29" s="271"/>
      <c r="JNT29" s="271"/>
      <c r="JNU29" s="271"/>
      <c r="JNV29" s="271"/>
      <c r="JNW29" s="271"/>
      <c r="JNX29" s="271"/>
      <c r="JNY29" s="271"/>
      <c r="JNZ29" s="271"/>
      <c r="JOA29" s="271"/>
      <c r="JOB29" s="271"/>
      <c r="JOC29" s="271"/>
      <c r="JOD29" s="271"/>
      <c r="JOE29" s="271"/>
      <c r="JOF29" s="271"/>
      <c r="JOG29" s="271"/>
      <c r="JOH29" s="271"/>
      <c r="JOI29" s="271"/>
      <c r="JOJ29" s="271"/>
      <c r="JOK29" s="271"/>
      <c r="JOL29" s="271"/>
      <c r="JOM29" s="271"/>
      <c r="JON29" s="271"/>
      <c r="JOO29" s="271"/>
      <c r="JOP29" s="271"/>
      <c r="JOQ29" s="271"/>
      <c r="JOR29" s="271"/>
      <c r="JOS29" s="271"/>
      <c r="JOT29" s="271"/>
      <c r="JOU29" s="271"/>
      <c r="JOV29" s="271"/>
      <c r="JOW29" s="271"/>
      <c r="JOX29" s="271"/>
      <c r="JOY29" s="271"/>
      <c r="JOZ29" s="271"/>
      <c r="JPA29" s="271"/>
      <c r="JPB29" s="271"/>
      <c r="JPC29" s="271"/>
      <c r="JPD29" s="271"/>
      <c r="JPE29" s="271"/>
      <c r="JPF29" s="271"/>
      <c r="JPG29" s="271"/>
      <c r="JPH29" s="271"/>
      <c r="JPI29" s="271"/>
      <c r="JPJ29" s="271"/>
      <c r="JPK29" s="271"/>
      <c r="JPL29" s="271"/>
      <c r="JPM29" s="271"/>
      <c r="JPN29" s="271"/>
      <c r="JPO29" s="271"/>
      <c r="JPP29" s="271"/>
      <c r="JPQ29" s="271"/>
      <c r="JPR29" s="271"/>
      <c r="JPS29" s="271"/>
      <c r="JPT29" s="271"/>
      <c r="JPU29" s="271"/>
      <c r="JPV29" s="271"/>
      <c r="JPW29" s="271"/>
      <c r="JPX29" s="271"/>
      <c r="JPY29" s="271"/>
      <c r="JPZ29" s="271"/>
      <c r="JQA29" s="271"/>
      <c r="JQB29" s="271"/>
      <c r="JQC29" s="271"/>
      <c r="JQD29" s="271"/>
      <c r="JQE29" s="271"/>
      <c r="JQF29" s="271"/>
      <c r="JQG29" s="271"/>
      <c r="JQH29" s="271"/>
      <c r="JQI29" s="271"/>
      <c r="JQJ29" s="271"/>
      <c r="JQK29" s="271"/>
      <c r="JQL29" s="271"/>
      <c r="JQM29" s="271"/>
      <c r="JQN29" s="271"/>
      <c r="JQO29" s="271"/>
      <c r="JQP29" s="271"/>
      <c r="JQQ29" s="271"/>
      <c r="JQR29" s="271"/>
      <c r="JQS29" s="271"/>
      <c r="JQT29" s="271"/>
      <c r="JQU29" s="271"/>
      <c r="JQV29" s="271"/>
      <c r="JQW29" s="271"/>
      <c r="JQX29" s="271"/>
      <c r="JQY29" s="271"/>
      <c r="JQZ29" s="271"/>
      <c r="JRA29" s="271"/>
      <c r="JRB29" s="271"/>
      <c r="JRC29" s="271"/>
      <c r="JRD29" s="271"/>
      <c r="JRE29" s="271"/>
      <c r="JRF29" s="271"/>
      <c r="JRG29" s="271"/>
      <c r="JRH29" s="271"/>
      <c r="JRI29" s="271"/>
      <c r="JRJ29" s="271"/>
      <c r="JRK29" s="271"/>
      <c r="JRL29" s="271"/>
      <c r="JRM29" s="271"/>
      <c r="JRN29" s="271"/>
      <c r="JRO29" s="271"/>
      <c r="JRP29" s="271"/>
      <c r="JRQ29" s="271"/>
      <c r="JRR29" s="271"/>
      <c r="JRS29" s="271"/>
      <c r="JRT29" s="271"/>
      <c r="JRU29" s="271"/>
      <c r="JRV29" s="271"/>
      <c r="JRW29" s="271"/>
      <c r="JRX29" s="271"/>
      <c r="JRY29" s="271"/>
      <c r="JRZ29" s="271"/>
      <c r="JSA29" s="271"/>
      <c r="JSB29" s="271"/>
      <c r="JSC29" s="271"/>
      <c r="JSD29" s="271"/>
      <c r="JSE29" s="271"/>
      <c r="JSF29" s="271"/>
      <c r="JSG29" s="271"/>
      <c r="JSH29" s="271"/>
      <c r="JSI29" s="271"/>
      <c r="JSJ29" s="271"/>
      <c r="JSK29" s="271"/>
      <c r="JSL29" s="271"/>
      <c r="JSM29" s="271"/>
      <c r="JSN29" s="271"/>
      <c r="JSO29" s="271"/>
      <c r="JSP29" s="271"/>
      <c r="JSQ29" s="271"/>
      <c r="JSR29" s="271"/>
      <c r="JSS29" s="271"/>
      <c r="JST29" s="271"/>
      <c r="JSU29" s="271"/>
      <c r="JSV29" s="271"/>
      <c r="JSW29" s="271"/>
      <c r="JSX29" s="271"/>
      <c r="JSY29" s="271"/>
      <c r="JSZ29" s="271"/>
      <c r="JTA29" s="271"/>
      <c r="JTB29" s="271"/>
      <c r="JTC29" s="271"/>
      <c r="JTD29" s="271"/>
      <c r="JTE29" s="271"/>
      <c r="JTF29" s="271"/>
      <c r="JTG29" s="271"/>
      <c r="JTH29" s="271"/>
      <c r="JTI29" s="271"/>
      <c r="JTJ29" s="271"/>
      <c r="JTK29" s="271"/>
      <c r="JTL29" s="271"/>
      <c r="JTM29" s="271"/>
      <c r="JTN29" s="271"/>
      <c r="JTO29" s="271"/>
      <c r="JTP29" s="271"/>
      <c r="JTQ29" s="271"/>
      <c r="JTR29" s="271"/>
      <c r="JTS29" s="271"/>
      <c r="JTT29" s="271"/>
      <c r="JTU29" s="271"/>
      <c r="JTV29" s="271"/>
      <c r="JTW29" s="271"/>
      <c r="JTX29" s="271"/>
      <c r="JTY29" s="271"/>
      <c r="JTZ29" s="271"/>
      <c r="JUA29" s="271"/>
      <c r="JUB29" s="271"/>
      <c r="JUC29" s="271"/>
      <c r="JUD29" s="271"/>
      <c r="JUE29" s="271"/>
      <c r="JUF29" s="271"/>
      <c r="JUG29" s="271"/>
      <c r="JUH29" s="271"/>
      <c r="JUI29" s="271"/>
      <c r="JUJ29" s="271"/>
      <c r="JUK29" s="271"/>
      <c r="JUL29" s="271"/>
      <c r="JUM29" s="271"/>
      <c r="JUN29" s="271"/>
      <c r="JUO29" s="271"/>
      <c r="JUP29" s="271"/>
      <c r="JUQ29" s="271"/>
      <c r="JUR29" s="271"/>
      <c r="JUS29" s="271"/>
      <c r="JUT29" s="271"/>
      <c r="JUU29" s="271"/>
      <c r="JUV29" s="271"/>
      <c r="JUW29" s="271"/>
      <c r="JUX29" s="271"/>
      <c r="JUY29" s="271"/>
      <c r="JUZ29" s="271"/>
      <c r="JVA29" s="271"/>
      <c r="JVB29" s="271"/>
      <c r="JVC29" s="271"/>
      <c r="JVD29" s="271"/>
      <c r="JVE29" s="271"/>
      <c r="JVF29" s="271"/>
      <c r="JVG29" s="271"/>
      <c r="JVH29" s="271"/>
      <c r="JVI29" s="271"/>
      <c r="JVJ29" s="271"/>
      <c r="JVK29" s="271"/>
      <c r="JVL29" s="271"/>
      <c r="JVM29" s="271"/>
      <c r="JVN29" s="271"/>
      <c r="JVO29" s="271"/>
      <c r="JVP29" s="271"/>
      <c r="JVQ29" s="271"/>
      <c r="JVR29" s="271"/>
      <c r="JVS29" s="271"/>
      <c r="JVT29" s="271"/>
      <c r="JVU29" s="271"/>
      <c r="JVV29" s="271"/>
      <c r="JVW29" s="271"/>
      <c r="JVX29" s="271"/>
      <c r="JVY29" s="271"/>
      <c r="JVZ29" s="271"/>
      <c r="JWA29" s="271"/>
      <c r="JWB29" s="271"/>
      <c r="JWC29" s="271"/>
      <c r="JWD29" s="271"/>
      <c r="JWE29" s="271"/>
      <c r="JWF29" s="271"/>
      <c r="JWG29" s="271"/>
      <c r="JWH29" s="271"/>
      <c r="JWI29" s="271"/>
      <c r="JWJ29" s="271"/>
      <c r="JWK29" s="271"/>
      <c r="JWL29" s="271"/>
      <c r="JWM29" s="271"/>
      <c r="JWN29" s="271"/>
      <c r="JWO29" s="271"/>
      <c r="JWP29" s="271"/>
      <c r="JWQ29" s="271"/>
      <c r="JWR29" s="271"/>
      <c r="JWS29" s="271"/>
      <c r="JWT29" s="271"/>
      <c r="JWU29" s="271"/>
      <c r="JWV29" s="271"/>
      <c r="JWW29" s="271"/>
      <c r="JWX29" s="271"/>
      <c r="JWY29" s="271"/>
      <c r="JWZ29" s="271"/>
      <c r="JXA29" s="271"/>
      <c r="JXB29" s="271"/>
      <c r="JXC29" s="271"/>
      <c r="JXD29" s="271"/>
      <c r="JXE29" s="271"/>
      <c r="JXF29" s="271"/>
      <c r="JXG29" s="271"/>
      <c r="JXH29" s="271"/>
      <c r="JXI29" s="271"/>
      <c r="JXJ29" s="271"/>
      <c r="JXK29" s="271"/>
      <c r="JXL29" s="271"/>
      <c r="JXM29" s="271"/>
      <c r="JXN29" s="271"/>
      <c r="JXO29" s="271"/>
      <c r="JXP29" s="271"/>
      <c r="JXQ29" s="271"/>
      <c r="JXR29" s="271"/>
      <c r="JXS29" s="271"/>
      <c r="JXT29" s="271"/>
      <c r="JXU29" s="271"/>
      <c r="JXV29" s="271"/>
      <c r="JXW29" s="271"/>
      <c r="JXX29" s="271"/>
      <c r="JXY29" s="271"/>
      <c r="JXZ29" s="271"/>
      <c r="JYA29" s="271"/>
      <c r="JYB29" s="271"/>
      <c r="JYC29" s="271"/>
      <c r="JYD29" s="271"/>
      <c r="JYE29" s="271"/>
      <c r="JYF29" s="271"/>
      <c r="JYG29" s="271"/>
      <c r="JYH29" s="271"/>
      <c r="JYI29" s="271"/>
      <c r="JYJ29" s="271"/>
      <c r="JYK29" s="271"/>
      <c r="JYL29" s="271"/>
      <c r="JYM29" s="271"/>
      <c r="JYN29" s="271"/>
      <c r="JYO29" s="271"/>
      <c r="JYP29" s="271"/>
      <c r="JYQ29" s="271"/>
      <c r="JYR29" s="271"/>
      <c r="JYS29" s="271"/>
      <c r="JYT29" s="271"/>
      <c r="JYU29" s="271"/>
      <c r="JYV29" s="271"/>
      <c r="JYW29" s="271"/>
      <c r="JYX29" s="271"/>
      <c r="JYY29" s="271"/>
      <c r="JYZ29" s="271"/>
      <c r="JZA29" s="271"/>
      <c r="JZB29" s="271"/>
      <c r="JZC29" s="271"/>
      <c r="JZD29" s="271"/>
      <c r="JZE29" s="271"/>
      <c r="JZF29" s="271"/>
      <c r="JZG29" s="271"/>
      <c r="JZH29" s="271"/>
      <c r="JZI29" s="271"/>
      <c r="JZJ29" s="271"/>
      <c r="JZK29" s="271"/>
      <c r="JZL29" s="271"/>
      <c r="JZM29" s="271"/>
      <c r="JZN29" s="271"/>
      <c r="JZO29" s="271"/>
      <c r="JZP29" s="271"/>
      <c r="JZQ29" s="271"/>
      <c r="JZR29" s="271"/>
      <c r="JZS29" s="271"/>
      <c r="JZT29" s="271"/>
      <c r="JZU29" s="271"/>
      <c r="JZV29" s="271"/>
      <c r="JZW29" s="271"/>
      <c r="JZX29" s="271"/>
      <c r="JZY29" s="271"/>
      <c r="JZZ29" s="271"/>
      <c r="KAA29" s="271"/>
      <c r="KAB29" s="271"/>
      <c r="KAC29" s="271"/>
      <c r="KAD29" s="271"/>
      <c r="KAE29" s="271"/>
      <c r="KAF29" s="271"/>
      <c r="KAG29" s="271"/>
      <c r="KAH29" s="271"/>
      <c r="KAI29" s="271"/>
      <c r="KAJ29" s="271"/>
      <c r="KAK29" s="271"/>
      <c r="KAL29" s="271"/>
      <c r="KAM29" s="271"/>
      <c r="KAN29" s="271"/>
      <c r="KAO29" s="271"/>
      <c r="KAP29" s="271"/>
      <c r="KAQ29" s="271"/>
      <c r="KAR29" s="271"/>
      <c r="KAS29" s="271"/>
      <c r="KAT29" s="271"/>
      <c r="KAU29" s="271"/>
      <c r="KAV29" s="271"/>
      <c r="KAW29" s="271"/>
      <c r="KAX29" s="271"/>
      <c r="KAY29" s="271"/>
      <c r="KAZ29" s="271"/>
      <c r="KBA29" s="271"/>
      <c r="KBB29" s="271"/>
      <c r="KBC29" s="271"/>
      <c r="KBD29" s="271"/>
      <c r="KBE29" s="271"/>
      <c r="KBF29" s="271"/>
      <c r="KBG29" s="271"/>
      <c r="KBH29" s="271"/>
      <c r="KBI29" s="271"/>
      <c r="KBJ29" s="271"/>
      <c r="KBK29" s="271"/>
      <c r="KBL29" s="271"/>
      <c r="KBM29" s="271"/>
      <c r="KBN29" s="271"/>
      <c r="KBO29" s="271"/>
      <c r="KBP29" s="271"/>
      <c r="KBQ29" s="271"/>
      <c r="KBR29" s="271"/>
      <c r="KBS29" s="271"/>
      <c r="KBT29" s="271"/>
      <c r="KBU29" s="271"/>
      <c r="KBV29" s="271"/>
      <c r="KBW29" s="271"/>
      <c r="KBX29" s="271"/>
      <c r="KBY29" s="271"/>
      <c r="KBZ29" s="271"/>
      <c r="KCA29" s="271"/>
      <c r="KCB29" s="271"/>
      <c r="KCC29" s="271"/>
      <c r="KCD29" s="271"/>
      <c r="KCE29" s="271"/>
      <c r="KCF29" s="271"/>
      <c r="KCG29" s="271"/>
      <c r="KCH29" s="271"/>
      <c r="KCI29" s="271"/>
      <c r="KCJ29" s="271"/>
      <c r="KCK29" s="271"/>
      <c r="KCL29" s="271"/>
      <c r="KCM29" s="271"/>
      <c r="KCN29" s="271"/>
      <c r="KCO29" s="271"/>
      <c r="KCP29" s="271"/>
      <c r="KCQ29" s="271"/>
      <c r="KCR29" s="271"/>
      <c r="KCS29" s="271"/>
      <c r="KCT29" s="271"/>
      <c r="KCU29" s="271"/>
      <c r="KCV29" s="271"/>
      <c r="KCW29" s="271"/>
      <c r="KCX29" s="271"/>
      <c r="KCY29" s="271"/>
      <c r="KCZ29" s="271"/>
      <c r="KDA29" s="271"/>
      <c r="KDB29" s="271"/>
      <c r="KDC29" s="271"/>
      <c r="KDD29" s="271"/>
      <c r="KDE29" s="271"/>
      <c r="KDF29" s="271"/>
      <c r="KDG29" s="271"/>
      <c r="KDH29" s="271"/>
      <c r="KDI29" s="271"/>
      <c r="KDJ29" s="271"/>
      <c r="KDK29" s="271"/>
      <c r="KDL29" s="271"/>
      <c r="KDM29" s="271"/>
      <c r="KDN29" s="271"/>
      <c r="KDO29" s="271"/>
      <c r="KDP29" s="271"/>
      <c r="KDQ29" s="271"/>
      <c r="KDR29" s="271"/>
      <c r="KDS29" s="271"/>
      <c r="KDT29" s="271"/>
      <c r="KDU29" s="271"/>
      <c r="KDV29" s="271"/>
      <c r="KDW29" s="271"/>
      <c r="KDX29" s="271"/>
      <c r="KDY29" s="271"/>
      <c r="KDZ29" s="271"/>
      <c r="KEA29" s="271"/>
      <c r="KEB29" s="271"/>
      <c r="KEC29" s="271"/>
      <c r="KED29" s="271"/>
      <c r="KEE29" s="271"/>
      <c r="KEF29" s="271"/>
      <c r="KEG29" s="271"/>
      <c r="KEH29" s="271"/>
      <c r="KEI29" s="271"/>
      <c r="KEJ29" s="271"/>
      <c r="KEK29" s="271"/>
      <c r="KEL29" s="271"/>
      <c r="KEM29" s="271"/>
      <c r="KEN29" s="271"/>
      <c r="KEO29" s="271"/>
      <c r="KEP29" s="271"/>
      <c r="KEQ29" s="271"/>
      <c r="KER29" s="271"/>
      <c r="KES29" s="271"/>
      <c r="KET29" s="271"/>
      <c r="KEU29" s="271"/>
      <c r="KEV29" s="271"/>
      <c r="KEW29" s="271"/>
      <c r="KEX29" s="271"/>
      <c r="KEY29" s="271"/>
      <c r="KEZ29" s="271"/>
      <c r="KFA29" s="271"/>
      <c r="KFB29" s="271"/>
      <c r="KFC29" s="271"/>
      <c r="KFD29" s="271"/>
      <c r="KFE29" s="271"/>
      <c r="KFF29" s="271"/>
      <c r="KFG29" s="271"/>
      <c r="KFH29" s="271"/>
      <c r="KFI29" s="271"/>
      <c r="KFJ29" s="271"/>
      <c r="KFK29" s="271"/>
      <c r="KFL29" s="271"/>
      <c r="KFM29" s="271"/>
      <c r="KFN29" s="271"/>
      <c r="KFO29" s="271"/>
      <c r="KFP29" s="271"/>
      <c r="KFQ29" s="271"/>
      <c r="KFR29" s="271"/>
      <c r="KFS29" s="271"/>
      <c r="KFT29" s="271"/>
      <c r="KFU29" s="271"/>
      <c r="KFV29" s="271"/>
      <c r="KFW29" s="271"/>
      <c r="KFX29" s="271"/>
      <c r="KFY29" s="271"/>
      <c r="KFZ29" s="271"/>
      <c r="KGA29" s="271"/>
      <c r="KGB29" s="271"/>
      <c r="KGC29" s="271"/>
      <c r="KGD29" s="271"/>
      <c r="KGE29" s="271"/>
      <c r="KGF29" s="271"/>
      <c r="KGG29" s="271"/>
      <c r="KGH29" s="271"/>
      <c r="KGI29" s="271"/>
      <c r="KGJ29" s="271"/>
      <c r="KGK29" s="271"/>
      <c r="KGL29" s="271"/>
      <c r="KGM29" s="271"/>
      <c r="KGN29" s="271"/>
      <c r="KGO29" s="271"/>
      <c r="KGP29" s="271"/>
      <c r="KGQ29" s="271"/>
      <c r="KGR29" s="271"/>
      <c r="KGS29" s="271"/>
      <c r="KGT29" s="271"/>
      <c r="KGU29" s="271"/>
      <c r="KGV29" s="271"/>
      <c r="KGW29" s="271"/>
      <c r="KGX29" s="271"/>
      <c r="KGY29" s="271"/>
      <c r="KGZ29" s="271"/>
      <c r="KHA29" s="271"/>
      <c r="KHB29" s="271"/>
      <c r="KHC29" s="271"/>
      <c r="KHD29" s="271"/>
      <c r="KHE29" s="271"/>
      <c r="KHF29" s="271"/>
      <c r="KHG29" s="271"/>
      <c r="KHH29" s="271"/>
      <c r="KHI29" s="271"/>
      <c r="KHJ29" s="271"/>
      <c r="KHK29" s="271"/>
      <c r="KHL29" s="271"/>
      <c r="KHM29" s="271"/>
      <c r="KHN29" s="271"/>
      <c r="KHO29" s="271"/>
      <c r="KHP29" s="271"/>
      <c r="KHQ29" s="271"/>
      <c r="KHR29" s="271"/>
      <c r="KHS29" s="271"/>
      <c r="KHT29" s="271"/>
      <c r="KHU29" s="271"/>
      <c r="KHV29" s="271"/>
      <c r="KHW29" s="271"/>
      <c r="KHX29" s="271"/>
      <c r="KHY29" s="271"/>
      <c r="KHZ29" s="271"/>
      <c r="KIA29" s="271"/>
      <c r="KIB29" s="271"/>
      <c r="KIC29" s="271"/>
      <c r="KID29" s="271"/>
      <c r="KIE29" s="271"/>
      <c r="KIF29" s="271"/>
      <c r="KIG29" s="271"/>
      <c r="KIH29" s="271"/>
      <c r="KII29" s="271"/>
      <c r="KIJ29" s="271"/>
      <c r="KIK29" s="271"/>
      <c r="KIL29" s="271"/>
      <c r="KIM29" s="271"/>
      <c r="KIN29" s="271"/>
      <c r="KIO29" s="271"/>
      <c r="KIP29" s="271"/>
      <c r="KIQ29" s="271"/>
      <c r="KIR29" s="271"/>
      <c r="KIS29" s="271"/>
      <c r="KIT29" s="271"/>
      <c r="KIU29" s="271"/>
      <c r="KIV29" s="271"/>
      <c r="KIW29" s="271"/>
      <c r="KIX29" s="271"/>
      <c r="KIY29" s="271"/>
      <c r="KIZ29" s="271"/>
      <c r="KJA29" s="271"/>
      <c r="KJB29" s="271"/>
      <c r="KJC29" s="271"/>
      <c r="KJD29" s="271"/>
      <c r="KJE29" s="271"/>
      <c r="KJF29" s="271"/>
      <c r="KJG29" s="271"/>
      <c r="KJH29" s="271"/>
      <c r="KJI29" s="271"/>
      <c r="KJJ29" s="271"/>
      <c r="KJK29" s="271"/>
      <c r="KJL29" s="271"/>
      <c r="KJM29" s="271"/>
      <c r="KJN29" s="271"/>
      <c r="KJO29" s="271"/>
      <c r="KJP29" s="271"/>
      <c r="KJQ29" s="271"/>
      <c r="KJR29" s="271"/>
      <c r="KJS29" s="271"/>
      <c r="KJT29" s="271"/>
      <c r="KJU29" s="271"/>
      <c r="KJV29" s="271"/>
      <c r="KJW29" s="271"/>
      <c r="KJX29" s="271"/>
      <c r="KJY29" s="271"/>
      <c r="KJZ29" s="271"/>
      <c r="KKA29" s="271"/>
      <c r="KKB29" s="271"/>
      <c r="KKC29" s="271"/>
      <c r="KKD29" s="271"/>
      <c r="KKE29" s="271"/>
      <c r="KKF29" s="271"/>
      <c r="KKG29" s="271"/>
      <c r="KKH29" s="271"/>
      <c r="KKI29" s="271"/>
      <c r="KKJ29" s="271"/>
      <c r="KKK29" s="271"/>
      <c r="KKL29" s="271"/>
      <c r="KKM29" s="271"/>
      <c r="KKN29" s="271"/>
      <c r="KKO29" s="271"/>
      <c r="KKP29" s="271"/>
      <c r="KKQ29" s="271"/>
      <c r="KKR29" s="271"/>
      <c r="KKS29" s="271"/>
      <c r="KKT29" s="271"/>
      <c r="KKU29" s="271"/>
      <c r="KKV29" s="271"/>
      <c r="KKW29" s="271"/>
      <c r="KKX29" s="271"/>
      <c r="KKY29" s="271"/>
      <c r="KKZ29" s="271"/>
      <c r="KLA29" s="271"/>
      <c r="KLB29" s="271"/>
      <c r="KLC29" s="271"/>
      <c r="KLD29" s="271"/>
      <c r="KLE29" s="271"/>
      <c r="KLF29" s="271"/>
      <c r="KLG29" s="271"/>
      <c r="KLH29" s="271"/>
      <c r="KLI29" s="271"/>
      <c r="KLJ29" s="271"/>
      <c r="KLK29" s="271"/>
      <c r="KLL29" s="271"/>
      <c r="KLM29" s="271"/>
      <c r="KLN29" s="271"/>
      <c r="KLO29" s="271"/>
      <c r="KLP29" s="271"/>
      <c r="KLQ29" s="271"/>
      <c r="KLR29" s="271"/>
      <c r="KLS29" s="271"/>
      <c r="KLT29" s="271"/>
      <c r="KLU29" s="271"/>
      <c r="KLV29" s="271"/>
      <c r="KLW29" s="271"/>
      <c r="KLX29" s="271"/>
      <c r="KLY29" s="271"/>
      <c r="KLZ29" s="271"/>
      <c r="KMA29" s="271"/>
      <c r="KMB29" s="271"/>
      <c r="KMC29" s="271"/>
      <c r="KMD29" s="271"/>
      <c r="KME29" s="271"/>
      <c r="KMF29" s="271"/>
      <c r="KMG29" s="271"/>
      <c r="KMH29" s="271"/>
      <c r="KMI29" s="271"/>
      <c r="KMJ29" s="271"/>
      <c r="KMK29" s="271"/>
      <c r="KML29" s="271"/>
      <c r="KMM29" s="271"/>
      <c r="KMN29" s="271"/>
      <c r="KMO29" s="271"/>
      <c r="KMP29" s="271"/>
      <c r="KMQ29" s="271"/>
      <c r="KMR29" s="271"/>
      <c r="KMS29" s="271"/>
      <c r="KMT29" s="271"/>
      <c r="KMU29" s="271"/>
      <c r="KMV29" s="271"/>
      <c r="KMW29" s="271"/>
      <c r="KMX29" s="271"/>
      <c r="KMY29" s="271"/>
      <c r="KMZ29" s="271"/>
      <c r="KNA29" s="271"/>
      <c r="KNB29" s="271"/>
      <c r="KNC29" s="271"/>
      <c r="KND29" s="271"/>
      <c r="KNE29" s="271"/>
      <c r="KNF29" s="271"/>
      <c r="KNG29" s="271"/>
      <c r="KNH29" s="271"/>
      <c r="KNI29" s="271"/>
      <c r="KNJ29" s="271"/>
      <c r="KNK29" s="271"/>
      <c r="KNL29" s="271"/>
      <c r="KNM29" s="271"/>
      <c r="KNN29" s="271"/>
      <c r="KNO29" s="271"/>
      <c r="KNP29" s="271"/>
      <c r="KNQ29" s="271"/>
      <c r="KNR29" s="271"/>
      <c r="KNS29" s="271"/>
      <c r="KNT29" s="271"/>
      <c r="KNU29" s="271"/>
      <c r="KNV29" s="271"/>
      <c r="KNW29" s="271"/>
      <c r="KNX29" s="271"/>
      <c r="KNY29" s="271"/>
      <c r="KNZ29" s="271"/>
      <c r="KOA29" s="271"/>
      <c r="KOB29" s="271"/>
      <c r="KOC29" s="271"/>
      <c r="KOD29" s="271"/>
      <c r="KOE29" s="271"/>
      <c r="KOF29" s="271"/>
      <c r="KOG29" s="271"/>
      <c r="KOH29" s="271"/>
      <c r="KOI29" s="271"/>
      <c r="KOJ29" s="271"/>
      <c r="KOK29" s="271"/>
      <c r="KOL29" s="271"/>
      <c r="KOM29" s="271"/>
      <c r="KON29" s="271"/>
      <c r="KOO29" s="271"/>
      <c r="KOP29" s="271"/>
      <c r="KOQ29" s="271"/>
      <c r="KOR29" s="271"/>
      <c r="KOS29" s="271"/>
      <c r="KOT29" s="271"/>
      <c r="KOU29" s="271"/>
      <c r="KOV29" s="271"/>
      <c r="KOW29" s="271"/>
      <c r="KOX29" s="271"/>
      <c r="KOY29" s="271"/>
      <c r="KOZ29" s="271"/>
      <c r="KPA29" s="271"/>
      <c r="KPB29" s="271"/>
      <c r="KPC29" s="271"/>
      <c r="KPD29" s="271"/>
      <c r="KPE29" s="271"/>
      <c r="KPF29" s="271"/>
      <c r="KPG29" s="271"/>
      <c r="KPH29" s="271"/>
      <c r="KPI29" s="271"/>
      <c r="KPJ29" s="271"/>
      <c r="KPK29" s="271"/>
      <c r="KPL29" s="271"/>
      <c r="KPM29" s="271"/>
      <c r="KPN29" s="271"/>
      <c r="KPO29" s="271"/>
      <c r="KPP29" s="271"/>
      <c r="KPQ29" s="271"/>
      <c r="KPR29" s="271"/>
      <c r="KPS29" s="271"/>
      <c r="KPT29" s="271"/>
      <c r="KPU29" s="271"/>
      <c r="KPV29" s="271"/>
      <c r="KPW29" s="271"/>
      <c r="KPX29" s="271"/>
      <c r="KPY29" s="271"/>
      <c r="KPZ29" s="271"/>
      <c r="KQA29" s="271"/>
      <c r="KQB29" s="271"/>
      <c r="KQC29" s="271"/>
      <c r="KQD29" s="271"/>
      <c r="KQE29" s="271"/>
      <c r="KQF29" s="271"/>
      <c r="KQG29" s="271"/>
      <c r="KQH29" s="271"/>
      <c r="KQI29" s="271"/>
      <c r="KQJ29" s="271"/>
      <c r="KQK29" s="271"/>
      <c r="KQL29" s="271"/>
      <c r="KQM29" s="271"/>
      <c r="KQN29" s="271"/>
      <c r="KQO29" s="271"/>
      <c r="KQP29" s="271"/>
      <c r="KQQ29" s="271"/>
      <c r="KQR29" s="271"/>
      <c r="KQS29" s="271"/>
      <c r="KQT29" s="271"/>
      <c r="KQU29" s="271"/>
      <c r="KQV29" s="271"/>
      <c r="KQW29" s="271"/>
      <c r="KQX29" s="271"/>
      <c r="KQY29" s="271"/>
      <c r="KQZ29" s="271"/>
      <c r="KRA29" s="271"/>
      <c r="KRB29" s="271"/>
      <c r="KRC29" s="271"/>
      <c r="KRD29" s="271"/>
      <c r="KRE29" s="271"/>
      <c r="KRF29" s="271"/>
      <c r="KRG29" s="271"/>
      <c r="KRH29" s="271"/>
      <c r="KRI29" s="271"/>
      <c r="KRJ29" s="271"/>
      <c r="KRK29" s="271"/>
      <c r="KRL29" s="271"/>
      <c r="KRM29" s="271"/>
      <c r="KRN29" s="271"/>
      <c r="KRO29" s="271"/>
      <c r="KRP29" s="271"/>
      <c r="KRQ29" s="271"/>
      <c r="KRR29" s="271"/>
      <c r="KRS29" s="271"/>
      <c r="KRT29" s="271"/>
      <c r="KRU29" s="271"/>
      <c r="KRV29" s="271"/>
      <c r="KRW29" s="271"/>
      <c r="KRX29" s="271"/>
      <c r="KRY29" s="271"/>
      <c r="KRZ29" s="271"/>
      <c r="KSA29" s="271"/>
      <c r="KSB29" s="271"/>
      <c r="KSC29" s="271"/>
      <c r="KSD29" s="271"/>
      <c r="KSE29" s="271"/>
      <c r="KSF29" s="271"/>
      <c r="KSG29" s="271"/>
      <c r="KSH29" s="271"/>
      <c r="KSI29" s="271"/>
      <c r="KSJ29" s="271"/>
      <c r="KSK29" s="271"/>
      <c r="KSL29" s="271"/>
      <c r="KSM29" s="271"/>
      <c r="KSN29" s="271"/>
      <c r="KSO29" s="271"/>
      <c r="KSP29" s="271"/>
      <c r="KSQ29" s="271"/>
      <c r="KSR29" s="271"/>
      <c r="KSS29" s="271"/>
      <c r="KST29" s="271"/>
      <c r="KSU29" s="271"/>
      <c r="KSV29" s="271"/>
      <c r="KSW29" s="271"/>
      <c r="KSX29" s="271"/>
      <c r="KSY29" s="271"/>
      <c r="KSZ29" s="271"/>
      <c r="KTA29" s="271"/>
      <c r="KTB29" s="271"/>
      <c r="KTC29" s="271"/>
      <c r="KTD29" s="271"/>
      <c r="KTE29" s="271"/>
      <c r="KTF29" s="271"/>
      <c r="KTG29" s="271"/>
      <c r="KTH29" s="271"/>
      <c r="KTI29" s="271"/>
      <c r="KTJ29" s="271"/>
      <c r="KTK29" s="271"/>
      <c r="KTL29" s="271"/>
      <c r="KTM29" s="271"/>
      <c r="KTN29" s="271"/>
      <c r="KTO29" s="271"/>
      <c r="KTP29" s="271"/>
      <c r="KTQ29" s="271"/>
      <c r="KTR29" s="271"/>
      <c r="KTS29" s="271"/>
      <c r="KTT29" s="271"/>
      <c r="KTU29" s="271"/>
      <c r="KTV29" s="271"/>
      <c r="KTW29" s="271"/>
      <c r="KTX29" s="271"/>
      <c r="KTY29" s="271"/>
      <c r="KTZ29" s="271"/>
      <c r="KUA29" s="271"/>
      <c r="KUB29" s="271"/>
      <c r="KUC29" s="271"/>
      <c r="KUD29" s="271"/>
      <c r="KUE29" s="271"/>
      <c r="KUF29" s="271"/>
      <c r="KUG29" s="271"/>
      <c r="KUH29" s="271"/>
      <c r="KUI29" s="271"/>
      <c r="KUJ29" s="271"/>
      <c r="KUK29" s="271"/>
      <c r="KUL29" s="271"/>
      <c r="KUM29" s="271"/>
      <c r="KUN29" s="271"/>
      <c r="KUO29" s="271"/>
      <c r="KUP29" s="271"/>
      <c r="KUQ29" s="271"/>
      <c r="KUR29" s="271"/>
      <c r="KUS29" s="271"/>
      <c r="KUT29" s="271"/>
      <c r="KUU29" s="271"/>
      <c r="KUV29" s="271"/>
      <c r="KUW29" s="271"/>
      <c r="KUX29" s="271"/>
      <c r="KUY29" s="271"/>
      <c r="KUZ29" s="271"/>
      <c r="KVA29" s="271"/>
      <c r="KVB29" s="271"/>
      <c r="KVC29" s="271"/>
      <c r="KVD29" s="271"/>
      <c r="KVE29" s="271"/>
      <c r="KVF29" s="271"/>
      <c r="KVG29" s="271"/>
      <c r="KVH29" s="271"/>
      <c r="KVI29" s="271"/>
      <c r="KVJ29" s="271"/>
      <c r="KVK29" s="271"/>
      <c r="KVL29" s="271"/>
      <c r="KVM29" s="271"/>
      <c r="KVN29" s="271"/>
      <c r="KVO29" s="271"/>
      <c r="KVP29" s="271"/>
      <c r="KVQ29" s="271"/>
      <c r="KVR29" s="271"/>
      <c r="KVS29" s="271"/>
      <c r="KVT29" s="271"/>
      <c r="KVU29" s="271"/>
      <c r="KVV29" s="271"/>
      <c r="KVW29" s="271"/>
      <c r="KVX29" s="271"/>
      <c r="KVY29" s="271"/>
      <c r="KVZ29" s="271"/>
      <c r="KWA29" s="271"/>
      <c r="KWB29" s="271"/>
      <c r="KWC29" s="271"/>
      <c r="KWD29" s="271"/>
      <c r="KWE29" s="271"/>
      <c r="KWF29" s="271"/>
      <c r="KWG29" s="271"/>
      <c r="KWH29" s="271"/>
      <c r="KWI29" s="271"/>
      <c r="KWJ29" s="271"/>
      <c r="KWK29" s="271"/>
      <c r="KWL29" s="271"/>
      <c r="KWM29" s="271"/>
      <c r="KWN29" s="271"/>
      <c r="KWO29" s="271"/>
      <c r="KWP29" s="271"/>
      <c r="KWQ29" s="271"/>
      <c r="KWR29" s="271"/>
      <c r="KWS29" s="271"/>
      <c r="KWT29" s="271"/>
      <c r="KWU29" s="271"/>
      <c r="KWV29" s="271"/>
      <c r="KWW29" s="271"/>
      <c r="KWX29" s="271"/>
      <c r="KWY29" s="271"/>
      <c r="KWZ29" s="271"/>
      <c r="KXA29" s="271"/>
      <c r="KXB29" s="271"/>
      <c r="KXC29" s="271"/>
      <c r="KXD29" s="271"/>
      <c r="KXE29" s="271"/>
      <c r="KXF29" s="271"/>
      <c r="KXG29" s="271"/>
      <c r="KXH29" s="271"/>
      <c r="KXI29" s="271"/>
      <c r="KXJ29" s="271"/>
      <c r="KXK29" s="271"/>
      <c r="KXL29" s="271"/>
      <c r="KXM29" s="271"/>
      <c r="KXN29" s="271"/>
      <c r="KXO29" s="271"/>
      <c r="KXP29" s="271"/>
      <c r="KXQ29" s="271"/>
      <c r="KXR29" s="271"/>
      <c r="KXS29" s="271"/>
      <c r="KXT29" s="271"/>
      <c r="KXU29" s="271"/>
      <c r="KXV29" s="271"/>
      <c r="KXW29" s="271"/>
      <c r="KXX29" s="271"/>
      <c r="KXY29" s="271"/>
      <c r="KXZ29" s="271"/>
      <c r="KYA29" s="271"/>
      <c r="KYB29" s="271"/>
      <c r="KYC29" s="271"/>
      <c r="KYD29" s="271"/>
      <c r="KYE29" s="271"/>
      <c r="KYF29" s="271"/>
      <c r="KYG29" s="271"/>
      <c r="KYH29" s="271"/>
      <c r="KYI29" s="271"/>
      <c r="KYJ29" s="271"/>
      <c r="KYK29" s="271"/>
      <c r="KYL29" s="271"/>
      <c r="KYM29" s="271"/>
      <c r="KYN29" s="271"/>
      <c r="KYO29" s="271"/>
      <c r="KYP29" s="271"/>
      <c r="KYQ29" s="271"/>
      <c r="KYR29" s="271"/>
      <c r="KYS29" s="271"/>
      <c r="KYT29" s="271"/>
      <c r="KYU29" s="271"/>
      <c r="KYV29" s="271"/>
      <c r="KYW29" s="271"/>
      <c r="KYX29" s="271"/>
      <c r="KYY29" s="271"/>
      <c r="KYZ29" s="271"/>
      <c r="KZA29" s="271"/>
      <c r="KZB29" s="271"/>
      <c r="KZC29" s="271"/>
      <c r="KZD29" s="271"/>
      <c r="KZE29" s="271"/>
      <c r="KZF29" s="271"/>
      <c r="KZG29" s="271"/>
      <c r="KZH29" s="271"/>
      <c r="KZI29" s="271"/>
      <c r="KZJ29" s="271"/>
      <c r="KZK29" s="271"/>
      <c r="KZL29" s="271"/>
      <c r="KZM29" s="271"/>
      <c r="KZN29" s="271"/>
      <c r="KZO29" s="271"/>
      <c r="KZP29" s="271"/>
      <c r="KZQ29" s="271"/>
      <c r="KZR29" s="271"/>
      <c r="KZS29" s="271"/>
      <c r="KZT29" s="271"/>
      <c r="KZU29" s="271"/>
      <c r="KZV29" s="271"/>
      <c r="KZW29" s="271"/>
      <c r="KZX29" s="271"/>
      <c r="KZY29" s="271"/>
      <c r="KZZ29" s="271"/>
      <c r="LAA29" s="271"/>
      <c r="LAB29" s="271"/>
      <c r="LAC29" s="271"/>
      <c r="LAD29" s="271"/>
      <c r="LAE29" s="271"/>
      <c r="LAF29" s="271"/>
      <c r="LAG29" s="271"/>
      <c r="LAH29" s="271"/>
      <c r="LAI29" s="271"/>
      <c r="LAJ29" s="271"/>
      <c r="LAK29" s="271"/>
      <c r="LAL29" s="271"/>
      <c r="LAM29" s="271"/>
      <c r="LAN29" s="271"/>
      <c r="LAO29" s="271"/>
      <c r="LAP29" s="271"/>
      <c r="LAQ29" s="271"/>
      <c r="LAR29" s="271"/>
      <c r="LAS29" s="271"/>
      <c r="LAT29" s="271"/>
      <c r="LAU29" s="271"/>
      <c r="LAV29" s="271"/>
      <c r="LAW29" s="271"/>
      <c r="LAX29" s="271"/>
      <c r="LAY29" s="271"/>
      <c r="LAZ29" s="271"/>
      <c r="LBA29" s="271"/>
      <c r="LBB29" s="271"/>
      <c r="LBC29" s="271"/>
      <c r="LBD29" s="271"/>
      <c r="LBE29" s="271"/>
      <c r="LBF29" s="271"/>
      <c r="LBG29" s="271"/>
      <c r="LBH29" s="271"/>
      <c r="LBI29" s="271"/>
      <c r="LBJ29" s="271"/>
      <c r="LBK29" s="271"/>
      <c r="LBL29" s="271"/>
      <c r="LBM29" s="271"/>
      <c r="LBN29" s="271"/>
      <c r="LBO29" s="271"/>
      <c r="LBP29" s="271"/>
      <c r="LBQ29" s="271"/>
      <c r="LBR29" s="271"/>
      <c r="LBS29" s="271"/>
      <c r="LBT29" s="271"/>
      <c r="LBU29" s="271"/>
      <c r="LBV29" s="271"/>
      <c r="LBW29" s="271"/>
      <c r="LBX29" s="271"/>
      <c r="LBY29" s="271"/>
      <c r="LBZ29" s="271"/>
      <c r="LCA29" s="271"/>
      <c r="LCB29" s="271"/>
      <c r="LCC29" s="271"/>
      <c r="LCD29" s="271"/>
      <c r="LCE29" s="271"/>
      <c r="LCF29" s="271"/>
      <c r="LCG29" s="271"/>
      <c r="LCH29" s="271"/>
      <c r="LCI29" s="271"/>
      <c r="LCJ29" s="271"/>
      <c r="LCK29" s="271"/>
      <c r="LCL29" s="271"/>
      <c r="LCM29" s="271"/>
      <c r="LCN29" s="271"/>
      <c r="LCO29" s="271"/>
      <c r="LCP29" s="271"/>
      <c r="LCQ29" s="271"/>
      <c r="LCR29" s="271"/>
      <c r="LCS29" s="271"/>
      <c r="LCT29" s="271"/>
      <c r="LCU29" s="271"/>
      <c r="LCV29" s="271"/>
      <c r="LCW29" s="271"/>
      <c r="LCX29" s="271"/>
      <c r="LCY29" s="271"/>
      <c r="LCZ29" s="271"/>
      <c r="LDA29" s="271"/>
      <c r="LDB29" s="271"/>
      <c r="LDC29" s="271"/>
      <c r="LDD29" s="271"/>
      <c r="LDE29" s="271"/>
      <c r="LDF29" s="271"/>
      <c r="LDG29" s="271"/>
      <c r="LDH29" s="271"/>
      <c r="LDI29" s="271"/>
      <c r="LDJ29" s="271"/>
      <c r="LDK29" s="271"/>
      <c r="LDL29" s="271"/>
      <c r="LDM29" s="271"/>
      <c r="LDN29" s="271"/>
      <c r="LDO29" s="271"/>
      <c r="LDP29" s="271"/>
      <c r="LDQ29" s="271"/>
      <c r="LDR29" s="271"/>
      <c r="LDS29" s="271"/>
      <c r="LDT29" s="271"/>
      <c r="LDU29" s="271"/>
      <c r="LDV29" s="271"/>
      <c r="LDW29" s="271"/>
      <c r="LDX29" s="271"/>
      <c r="LDY29" s="271"/>
      <c r="LDZ29" s="271"/>
      <c r="LEA29" s="271"/>
      <c r="LEB29" s="271"/>
      <c r="LEC29" s="271"/>
      <c r="LED29" s="271"/>
      <c r="LEE29" s="271"/>
      <c r="LEF29" s="271"/>
      <c r="LEG29" s="271"/>
      <c r="LEH29" s="271"/>
      <c r="LEI29" s="271"/>
      <c r="LEJ29" s="271"/>
      <c r="LEK29" s="271"/>
      <c r="LEL29" s="271"/>
      <c r="LEM29" s="271"/>
      <c r="LEN29" s="271"/>
      <c r="LEO29" s="271"/>
      <c r="LEP29" s="271"/>
      <c r="LEQ29" s="271"/>
      <c r="LER29" s="271"/>
      <c r="LES29" s="271"/>
      <c r="LET29" s="271"/>
      <c r="LEU29" s="271"/>
      <c r="LEV29" s="271"/>
      <c r="LEW29" s="271"/>
      <c r="LEX29" s="271"/>
      <c r="LEY29" s="271"/>
      <c r="LEZ29" s="271"/>
      <c r="LFA29" s="271"/>
      <c r="LFB29" s="271"/>
      <c r="LFC29" s="271"/>
      <c r="LFD29" s="271"/>
      <c r="LFE29" s="271"/>
      <c r="LFF29" s="271"/>
      <c r="LFG29" s="271"/>
      <c r="LFH29" s="271"/>
      <c r="LFI29" s="271"/>
      <c r="LFJ29" s="271"/>
      <c r="LFK29" s="271"/>
      <c r="LFL29" s="271"/>
      <c r="LFM29" s="271"/>
      <c r="LFN29" s="271"/>
      <c r="LFO29" s="271"/>
      <c r="LFP29" s="271"/>
      <c r="LFQ29" s="271"/>
      <c r="LFR29" s="271"/>
      <c r="LFS29" s="271"/>
      <c r="LFT29" s="271"/>
      <c r="LFU29" s="271"/>
      <c r="LFV29" s="271"/>
      <c r="LFW29" s="271"/>
      <c r="LFX29" s="271"/>
      <c r="LFY29" s="271"/>
      <c r="LFZ29" s="271"/>
      <c r="LGA29" s="271"/>
      <c r="LGB29" s="271"/>
      <c r="LGC29" s="271"/>
      <c r="LGD29" s="271"/>
      <c r="LGE29" s="271"/>
      <c r="LGF29" s="271"/>
      <c r="LGG29" s="271"/>
      <c r="LGH29" s="271"/>
      <c r="LGI29" s="271"/>
      <c r="LGJ29" s="271"/>
      <c r="LGK29" s="271"/>
      <c r="LGL29" s="271"/>
      <c r="LGM29" s="271"/>
      <c r="LGN29" s="271"/>
      <c r="LGO29" s="271"/>
      <c r="LGP29" s="271"/>
      <c r="LGQ29" s="271"/>
      <c r="LGR29" s="271"/>
      <c r="LGS29" s="271"/>
      <c r="LGT29" s="271"/>
      <c r="LGU29" s="271"/>
      <c r="LGV29" s="271"/>
      <c r="LGW29" s="271"/>
      <c r="LGX29" s="271"/>
      <c r="LGY29" s="271"/>
      <c r="LGZ29" s="271"/>
      <c r="LHA29" s="271"/>
      <c r="LHB29" s="271"/>
      <c r="LHC29" s="271"/>
      <c r="LHD29" s="271"/>
      <c r="LHE29" s="271"/>
      <c r="LHF29" s="271"/>
      <c r="LHG29" s="271"/>
      <c r="LHH29" s="271"/>
      <c r="LHI29" s="271"/>
      <c r="LHJ29" s="271"/>
      <c r="LHK29" s="271"/>
      <c r="LHL29" s="271"/>
      <c r="LHM29" s="271"/>
      <c r="LHN29" s="271"/>
      <c r="LHO29" s="271"/>
      <c r="LHP29" s="271"/>
      <c r="LHQ29" s="271"/>
      <c r="LHR29" s="271"/>
      <c r="LHS29" s="271"/>
      <c r="LHT29" s="271"/>
      <c r="LHU29" s="271"/>
      <c r="LHV29" s="271"/>
      <c r="LHW29" s="271"/>
      <c r="LHX29" s="271"/>
      <c r="LHY29" s="271"/>
      <c r="LHZ29" s="271"/>
      <c r="LIA29" s="271"/>
      <c r="LIB29" s="271"/>
      <c r="LIC29" s="271"/>
      <c r="LID29" s="271"/>
      <c r="LIE29" s="271"/>
      <c r="LIF29" s="271"/>
      <c r="LIG29" s="271"/>
      <c r="LIH29" s="271"/>
      <c r="LII29" s="271"/>
      <c r="LIJ29" s="271"/>
      <c r="LIK29" s="271"/>
      <c r="LIL29" s="271"/>
      <c r="LIM29" s="271"/>
      <c r="LIN29" s="271"/>
      <c r="LIO29" s="271"/>
      <c r="LIP29" s="271"/>
      <c r="LIQ29" s="271"/>
      <c r="LIR29" s="271"/>
      <c r="LIS29" s="271"/>
      <c r="LIT29" s="271"/>
      <c r="LIU29" s="271"/>
      <c r="LIV29" s="271"/>
      <c r="LIW29" s="271"/>
      <c r="LIX29" s="271"/>
      <c r="LIY29" s="271"/>
      <c r="LIZ29" s="271"/>
      <c r="LJA29" s="271"/>
      <c r="LJB29" s="271"/>
      <c r="LJC29" s="271"/>
      <c r="LJD29" s="271"/>
      <c r="LJE29" s="271"/>
      <c r="LJF29" s="271"/>
      <c r="LJG29" s="271"/>
      <c r="LJH29" s="271"/>
      <c r="LJI29" s="271"/>
      <c r="LJJ29" s="271"/>
      <c r="LJK29" s="271"/>
      <c r="LJL29" s="271"/>
      <c r="LJM29" s="271"/>
      <c r="LJN29" s="271"/>
      <c r="LJO29" s="271"/>
      <c r="LJP29" s="271"/>
      <c r="LJQ29" s="271"/>
      <c r="LJR29" s="271"/>
      <c r="LJS29" s="271"/>
      <c r="LJT29" s="271"/>
      <c r="LJU29" s="271"/>
      <c r="LJV29" s="271"/>
      <c r="LJW29" s="271"/>
      <c r="LJX29" s="271"/>
      <c r="LJY29" s="271"/>
      <c r="LJZ29" s="271"/>
      <c r="LKA29" s="271"/>
      <c r="LKB29" s="271"/>
      <c r="LKC29" s="271"/>
      <c r="LKD29" s="271"/>
      <c r="LKE29" s="271"/>
      <c r="LKF29" s="271"/>
      <c r="LKG29" s="271"/>
      <c r="LKH29" s="271"/>
      <c r="LKI29" s="271"/>
      <c r="LKJ29" s="271"/>
      <c r="LKK29" s="271"/>
      <c r="LKL29" s="271"/>
      <c r="LKM29" s="271"/>
      <c r="LKN29" s="271"/>
      <c r="LKO29" s="271"/>
      <c r="LKP29" s="271"/>
      <c r="LKQ29" s="271"/>
      <c r="LKR29" s="271"/>
      <c r="LKS29" s="271"/>
      <c r="LKT29" s="271"/>
      <c r="LKU29" s="271"/>
      <c r="LKV29" s="271"/>
      <c r="LKW29" s="271"/>
      <c r="LKX29" s="271"/>
      <c r="LKY29" s="271"/>
      <c r="LKZ29" s="271"/>
      <c r="LLA29" s="271"/>
      <c r="LLB29" s="271"/>
      <c r="LLC29" s="271"/>
      <c r="LLD29" s="271"/>
      <c r="LLE29" s="271"/>
      <c r="LLF29" s="271"/>
      <c r="LLG29" s="271"/>
      <c r="LLH29" s="271"/>
      <c r="LLI29" s="271"/>
      <c r="LLJ29" s="271"/>
      <c r="LLK29" s="271"/>
      <c r="LLL29" s="271"/>
      <c r="LLM29" s="271"/>
      <c r="LLN29" s="271"/>
      <c r="LLO29" s="271"/>
      <c r="LLP29" s="271"/>
      <c r="LLQ29" s="271"/>
      <c r="LLR29" s="271"/>
      <c r="LLS29" s="271"/>
      <c r="LLT29" s="271"/>
      <c r="LLU29" s="271"/>
      <c r="LLV29" s="271"/>
      <c r="LLW29" s="271"/>
      <c r="LLX29" s="271"/>
      <c r="LLY29" s="271"/>
      <c r="LLZ29" s="271"/>
      <c r="LMA29" s="271"/>
      <c r="LMB29" s="271"/>
      <c r="LMC29" s="271"/>
      <c r="LMD29" s="271"/>
      <c r="LME29" s="271"/>
      <c r="LMF29" s="271"/>
      <c r="LMG29" s="271"/>
      <c r="LMH29" s="271"/>
      <c r="LMI29" s="271"/>
      <c r="LMJ29" s="271"/>
      <c r="LMK29" s="271"/>
      <c r="LML29" s="271"/>
      <c r="LMM29" s="271"/>
      <c r="LMN29" s="271"/>
      <c r="LMO29" s="271"/>
      <c r="LMP29" s="271"/>
      <c r="LMQ29" s="271"/>
      <c r="LMR29" s="271"/>
      <c r="LMS29" s="271"/>
      <c r="LMT29" s="271"/>
      <c r="LMU29" s="271"/>
      <c r="LMV29" s="271"/>
      <c r="LMW29" s="271"/>
      <c r="LMX29" s="271"/>
      <c r="LMY29" s="271"/>
      <c r="LMZ29" s="271"/>
      <c r="LNA29" s="271"/>
      <c r="LNB29" s="271"/>
      <c r="LNC29" s="271"/>
      <c r="LND29" s="271"/>
      <c r="LNE29" s="271"/>
      <c r="LNF29" s="271"/>
      <c r="LNG29" s="271"/>
      <c r="LNH29" s="271"/>
      <c r="LNI29" s="271"/>
      <c r="LNJ29" s="271"/>
      <c r="LNK29" s="271"/>
      <c r="LNL29" s="271"/>
      <c r="LNM29" s="271"/>
      <c r="LNN29" s="271"/>
      <c r="LNO29" s="271"/>
      <c r="LNP29" s="271"/>
      <c r="LNQ29" s="271"/>
      <c r="LNR29" s="271"/>
      <c r="LNS29" s="271"/>
      <c r="LNT29" s="271"/>
      <c r="LNU29" s="271"/>
      <c r="LNV29" s="271"/>
      <c r="LNW29" s="271"/>
      <c r="LNX29" s="271"/>
      <c r="LNY29" s="271"/>
      <c r="LNZ29" s="271"/>
      <c r="LOA29" s="271"/>
      <c r="LOB29" s="271"/>
      <c r="LOC29" s="271"/>
      <c r="LOD29" s="271"/>
      <c r="LOE29" s="271"/>
      <c r="LOF29" s="271"/>
      <c r="LOG29" s="271"/>
      <c r="LOH29" s="271"/>
      <c r="LOI29" s="271"/>
      <c r="LOJ29" s="271"/>
      <c r="LOK29" s="271"/>
      <c r="LOL29" s="271"/>
      <c r="LOM29" s="271"/>
      <c r="LON29" s="271"/>
      <c r="LOO29" s="271"/>
      <c r="LOP29" s="271"/>
      <c r="LOQ29" s="271"/>
      <c r="LOR29" s="271"/>
      <c r="LOS29" s="271"/>
      <c r="LOT29" s="271"/>
      <c r="LOU29" s="271"/>
      <c r="LOV29" s="271"/>
      <c r="LOW29" s="271"/>
      <c r="LOX29" s="271"/>
      <c r="LOY29" s="271"/>
      <c r="LOZ29" s="271"/>
      <c r="LPA29" s="271"/>
      <c r="LPB29" s="271"/>
      <c r="LPC29" s="271"/>
      <c r="LPD29" s="271"/>
      <c r="LPE29" s="271"/>
      <c r="LPF29" s="271"/>
      <c r="LPG29" s="271"/>
      <c r="LPH29" s="271"/>
      <c r="LPI29" s="271"/>
      <c r="LPJ29" s="271"/>
      <c r="LPK29" s="271"/>
      <c r="LPL29" s="271"/>
      <c r="LPM29" s="271"/>
      <c r="LPN29" s="271"/>
      <c r="LPO29" s="271"/>
      <c r="LPP29" s="271"/>
      <c r="LPQ29" s="271"/>
      <c r="LPR29" s="271"/>
      <c r="LPS29" s="271"/>
      <c r="LPT29" s="271"/>
      <c r="LPU29" s="271"/>
      <c r="LPV29" s="271"/>
      <c r="LPW29" s="271"/>
      <c r="LPX29" s="271"/>
      <c r="LPY29" s="271"/>
      <c r="LPZ29" s="271"/>
      <c r="LQA29" s="271"/>
      <c r="LQB29" s="271"/>
      <c r="LQC29" s="271"/>
      <c r="LQD29" s="271"/>
      <c r="LQE29" s="271"/>
      <c r="LQF29" s="271"/>
      <c r="LQG29" s="271"/>
      <c r="LQH29" s="271"/>
      <c r="LQI29" s="271"/>
      <c r="LQJ29" s="271"/>
      <c r="LQK29" s="271"/>
      <c r="LQL29" s="271"/>
      <c r="LQM29" s="271"/>
      <c r="LQN29" s="271"/>
      <c r="LQO29" s="271"/>
      <c r="LQP29" s="271"/>
      <c r="LQQ29" s="271"/>
      <c r="LQR29" s="271"/>
      <c r="LQS29" s="271"/>
      <c r="LQT29" s="271"/>
      <c r="LQU29" s="271"/>
      <c r="LQV29" s="271"/>
      <c r="LQW29" s="271"/>
      <c r="LQX29" s="271"/>
      <c r="LQY29" s="271"/>
      <c r="LQZ29" s="271"/>
      <c r="LRA29" s="271"/>
      <c r="LRB29" s="271"/>
      <c r="LRC29" s="271"/>
      <c r="LRD29" s="271"/>
      <c r="LRE29" s="271"/>
      <c r="LRF29" s="271"/>
      <c r="LRG29" s="271"/>
      <c r="LRH29" s="271"/>
      <c r="LRI29" s="271"/>
      <c r="LRJ29" s="271"/>
      <c r="LRK29" s="271"/>
      <c r="LRL29" s="271"/>
      <c r="LRM29" s="271"/>
      <c r="LRN29" s="271"/>
      <c r="LRO29" s="271"/>
      <c r="LRP29" s="271"/>
      <c r="LRQ29" s="271"/>
      <c r="LRR29" s="271"/>
      <c r="LRS29" s="271"/>
      <c r="LRT29" s="271"/>
      <c r="LRU29" s="271"/>
      <c r="LRV29" s="271"/>
      <c r="LRW29" s="271"/>
      <c r="LRX29" s="271"/>
      <c r="LRY29" s="271"/>
      <c r="LRZ29" s="271"/>
      <c r="LSA29" s="271"/>
      <c r="LSB29" s="271"/>
      <c r="LSC29" s="271"/>
      <c r="LSD29" s="271"/>
      <c r="LSE29" s="271"/>
      <c r="LSF29" s="271"/>
      <c r="LSG29" s="271"/>
      <c r="LSH29" s="271"/>
      <c r="LSI29" s="271"/>
      <c r="LSJ29" s="271"/>
      <c r="LSK29" s="271"/>
      <c r="LSL29" s="271"/>
      <c r="LSM29" s="271"/>
      <c r="LSN29" s="271"/>
      <c r="LSO29" s="271"/>
      <c r="LSP29" s="271"/>
      <c r="LSQ29" s="271"/>
      <c r="LSR29" s="271"/>
      <c r="LSS29" s="271"/>
      <c r="LST29" s="271"/>
      <c r="LSU29" s="271"/>
      <c r="LSV29" s="271"/>
      <c r="LSW29" s="271"/>
      <c r="LSX29" s="271"/>
      <c r="LSY29" s="271"/>
      <c r="LSZ29" s="271"/>
      <c r="LTA29" s="271"/>
      <c r="LTB29" s="271"/>
      <c r="LTC29" s="271"/>
      <c r="LTD29" s="271"/>
      <c r="LTE29" s="271"/>
      <c r="LTF29" s="271"/>
      <c r="LTG29" s="271"/>
      <c r="LTH29" s="271"/>
      <c r="LTI29" s="271"/>
      <c r="LTJ29" s="271"/>
      <c r="LTK29" s="271"/>
      <c r="LTL29" s="271"/>
      <c r="LTM29" s="271"/>
      <c r="LTN29" s="271"/>
      <c r="LTO29" s="271"/>
      <c r="LTP29" s="271"/>
      <c r="LTQ29" s="271"/>
      <c r="LTR29" s="271"/>
      <c r="LTS29" s="271"/>
      <c r="LTT29" s="271"/>
      <c r="LTU29" s="271"/>
      <c r="LTV29" s="271"/>
      <c r="LTW29" s="271"/>
      <c r="LTX29" s="271"/>
      <c r="LTY29" s="271"/>
      <c r="LTZ29" s="271"/>
      <c r="LUA29" s="271"/>
      <c r="LUB29" s="271"/>
      <c r="LUC29" s="271"/>
      <c r="LUD29" s="271"/>
      <c r="LUE29" s="271"/>
      <c r="LUF29" s="271"/>
      <c r="LUG29" s="271"/>
      <c r="LUH29" s="271"/>
      <c r="LUI29" s="271"/>
      <c r="LUJ29" s="271"/>
      <c r="LUK29" s="271"/>
      <c r="LUL29" s="271"/>
      <c r="LUM29" s="271"/>
      <c r="LUN29" s="271"/>
      <c r="LUO29" s="271"/>
      <c r="LUP29" s="271"/>
      <c r="LUQ29" s="271"/>
      <c r="LUR29" s="271"/>
      <c r="LUS29" s="271"/>
      <c r="LUT29" s="271"/>
      <c r="LUU29" s="271"/>
      <c r="LUV29" s="271"/>
      <c r="LUW29" s="271"/>
      <c r="LUX29" s="271"/>
      <c r="LUY29" s="271"/>
      <c r="LUZ29" s="271"/>
      <c r="LVA29" s="271"/>
      <c r="LVB29" s="271"/>
      <c r="LVC29" s="271"/>
      <c r="LVD29" s="271"/>
      <c r="LVE29" s="271"/>
      <c r="LVF29" s="271"/>
      <c r="LVG29" s="271"/>
      <c r="LVH29" s="271"/>
      <c r="LVI29" s="271"/>
      <c r="LVJ29" s="271"/>
      <c r="LVK29" s="271"/>
      <c r="LVL29" s="271"/>
      <c r="LVM29" s="271"/>
      <c r="LVN29" s="271"/>
      <c r="LVO29" s="271"/>
      <c r="LVP29" s="271"/>
      <c r="LVQ29" s="271"/>
      <c r="LVR29" s="271"/>
      <c r="LVS29" s="271"/>
      <c r="LVT29" s="271"/>
      <c r="LVU29" s="271"/>
      <c r="LVV29" s="271"/>
      <c r="LVW29" s="271"/>
      <c r="LVX29" s="271"/>
      <c r="LVY29" s="271"/>
      <c r="LVZ29" s="271"/>
      <c r="LWA29" s="271"/>
      <c r="LWB29" s="271"/>
      <c r="LWC29" s="271"/>
      <c r="LWD29" s="271"/>
      <c r="LWE29" s="271"/>
      <c r="LWF29" s="271"/>
      <c r="LWG29" s="271"/>
      <c r="LWH29" s="271"/>
      <c r="LWI29" s="271"/>
      <c r="LWJ29" s="271"/>
      <c r="LWK29" s="271"/>
      <c r="LWL29" s="271"/>
      <c r="LWM29" s="271"/>
      <c r="LWN29" s="271"/>
      <c r="LWO29" s="271"/>
      <c r="LWP29" s="271"/>
      <c r="LWQ29" s="271"/>
      <c r="LWR29" s="271"/>
      <c r="LWS29" s="271"/>
      <c r="LWT29" s="271"/>
      <c r="LWU29" s="271"/>
      <c r="LWV29" s="271"/>
      <c r="LWW29" s="271"/>
      <c r="LWX29" s="271"/>
      <c r="LWY29" s="271"/>
      <c r="LWZ29" s="271"/>
      <c r="LXA29" s="271"/>
      <c r="LXB29" s="271"/>
      <c r="LXC29" s="271"/>
      <c r="LXD29" s="271"/>
      <c r="LXE29" s="271"/>
      <c r="LXF29" s="271"/>
      <c r="LXG29" s="271"/>
      <c r="LXH29" s="271"/>
      <c r="LXI29" s="271"/>
      <c r="LXJ29" s="271"/>
      <c r="LXK29" s="271"/>
      <c r="LXL29" s="271"/>
      <c r="LXM29" s="271"/>
      <c r="LXN29" s="271"/>
      <c r="LXO29" s="271"/>
      <c r="LXP29" s="271"/>
      <c r="LXQ29" s="271"/>
      <c r="LXR29" s="271"/>
      <c r="LXS29" s="271"/>
      <c r="LXT29" s="271"/>
      <c r="LXU29" s="271"/>
      <c r="LXV29" s="271"/>
      <c r="LXW29" s="271"/>
      <c r="LXX29" s="271"/>
      <c r="LXY29" s="271"/>
      <c r="LXZ29" s="271"/>
      <c r="LYA29" s="271"/>
      <c r="LYB29" s="271"/>
      <c r="LYC29" s="271"/>
      <c r="LYD29" s="271"/>
      <c r="LYE29" s="271"/>
      <c r="LYF29" s="271"/>
      <c r="LYG29" s="271"/>
      <c r="LYH29" s="271"/>
      <c r="LYI29" s="271"/>
      <c r="LYJ29" s="271"/>
      <c r="LYK29" s="271"/>
      <c r="LYL29" s="271"/>
      <c r="LYM29" s="271"/>
      <c r="LYN29" s="271"/>
      <c r="LYO29" s="271"/>
      <c r="LYP29" s="271"/>
      <c r="LYQ29" s="271"/>
      <c r="LYR29" s="271"/>
      <c r="LYS29" s="271"/>
      <c r="LYT29" s="271"/>
      <c r="LYU29" s="271"/>
      <c r="LYV29" s="271"/>
      <c r="LYW29" s="271"/>
      <c r="LYX29" s="271"/>
      <c r="LYY29" s="271"/>
      <c r="LYZ29" s="271"/>
      <c r="LZA29" s="271"/>
      <c r="LZB29" s="271"/>
      <c r="LZC29" s="271"/>
      <c r="LZD29" s="271"/>
      <c r="LZE29" s="271"/>
      <c r="LZF29" s="271"/>
      <c r="LZG29" s="271"/>
      <c r="LZH29" s="271"/>
      <c r="LZI29" s="271"/>
      <c r="LZJ29" s="271"/>
      <c r="LZK29" s="271"/>
      <c r="LZL29" s="271"/>
      <c r="LZM29" s="271"/>
      <c r="LZN29" s="271"/>
      <c r="LZO29" s="271"/>
      <c r="LZP29" s="271"/>
      <c r="LZQ29" s="271"/>
      <c r="LZR29" s="271"/>
      <c r="LZS29" s="271"/>
      <c r="LZT29" s="271"/>
      <c r="LZU29" s="271"/>
      <c r="LZV29" s="271"/>
      <c r="LZW29" s="271"/>
      <c r="LZX29" s="271"/>
      <c r="LZY29" s="271"/>
      <c r="LZZ29" s="271"/>
      <c r="MAA29" s="271"/>
      <c r="MAB29" s="271"/>
      <c r="MAC29" s="271"/>
      <c r="MAD29" s="271"/>
      <c r="MAE29" s="271"/>
      <c r="MAF29" s="271"/>
      <c r="MAG29" s="271"/>
      <c r="MAH29" s="271"/>
      <c r="MAI29" s="271"/>
      <c r="MAJ29" s="271"/>
      <c r="MAK29" s="271"/>
      <c r="MAL29" s="271"/>
      <c r="MAM29" s="271"/>
      <c r="MAN29" s="271"/>
      <c r="MAO29" s="271"/>
      <c r="MAP29" s="271"/>
      <c r="MAQ29" s="271"/>
      <c r="MAR29" s="271"/>
      <c r="MAS29" s="271"/>
      <c r="MAT29" s="271"/>
      <c r="MAU29" s="271"/>
      <c r="MAV29" s="271"/>
      <c r="MAW29" s="271"/>
      <c r="MAX29" s="271"/>
      <c r="MAY29" s="271"/>
      <c r="MAZ29" s="271"/>
      <c r="MBA29" s="271"/>
      <c r="MBB29" s="271"/>
      <c r="MBC29" s="271"/>
      <c r="MBD29" s="271"/>
      <c r="MBE29" s="271"/>
      <c r="MBF29" s="271"/>
      <c r="MBG29" s="271"/>
      <c r="MBH29" s="271"/>
      <c r="MBI29" s="271"/>
      <c r="MBJ29" s="271"/>
      <c r="MBK29" s="271"/>
      <c r="MBL29" s="271"/>
      <c r="MBM29" s="271"/>
      <c r="MBN29" s="271"/>
      <c r="MBO29" s="271"/>
      <c r="MBP29" s="271"/>
      <c r="MBQ29" s="271"/>
      <c r="MBR29" s="271"/>
      <c r="MBS29" s="271"/>
      <c r="MBT29" s="271"/>
      <c r="MBU29" s="271"/>
      <c r="MBV29" s="271"/>
      <c r="MBW29" s="271"/>
      <c r="MBX29" s="271"/>
      <c r="MBY29" s="271"/>
      <c r="MBZ29" s="271"/>
      <c r="MCA29" s="271"/>
      <c r="MCB29" s="271"/>
      <c r="MCC29" s="271"/>
      <c r="MCD29" s="271"/>
      <c r="MCE29" s="271"/>
      <c r="MCF29" s="271"/>
      <c r="MCG29" s="271"/>
      <c r="MCH29" s="271"/>
      <c r="MCI29" s="271"/>
      <c r="MCJ29" s="271"/>
      <c r="MCK29" s="271"/>
      <c r="MCL29" s="271"/>
      <c r="MCM29" s="271"/>
      <c r="MCN29" s="271"/>
      <c r="MCO29" s="271"/>
      <c r="MCP29" s="271"/>
      <c r="MCQ29" s="271"/>
      <c r="MCR29" s="271"/>
      <c r="MCS29" s="271"/>
      <c r="MCT29" s="271"/>
      <c r="MCU29" s="271"/>
      <c r="MCV29" s="271"/>
      <c r="MCW29" s="271"/>
      <c r="MCX29" s="271"/>
      <c r="MCY29" s="271"/>
      <c r="MCZ29" s="271"/>
      <c r="MDA29" s="271"/>
      <c r="MDB29" s="271"/>
      <c r="MDC29" s="271"/>
      <c r="MDD29" s="271"/>
      <c r="MDE29" s="271"/>
      <c r="MDF29" s="271"/>
      <c r="MDG29" s="271"/>
      <c r="MDH29" s="271"/>
      <c r="MDI29" s="271"/>
      <c r="MDJ29" s="271"/>
      <c r="MDK29" s="271"/>
      <c r="MDL29" s="271"/>
      <c r="MDM29" s="271"/>
      <c r="MDN29" s="271"/>
      <c r="MDO29" s="271"/>
      <c r="MDP29" s="271"/>
      <c r="MDQ29" s="271"/>
      <c r="MDR29" s="271"/>
      <c r="MDS29" s="271"/>
      <c r="MDT29" s="271"/>
      <c r="MDU29" s="271"/>
      <c r="MDV29" s="271"/>
      <c r="MDW29" s="271"/>
      <c r="MDX29" s="271"/>
      <c r="MDY29" s="271"/>
      <c r="MDZ29" s="271"/>
      <c r="MEA29" s="271"/>
      <c r="MEB29" s="271"/>
      <c r="MEC29" s="271"/>
      <c r="MED29" s="271"/>
      <c r="MEE29" s="271"/>
      <c r="MEF29" s="271"/>
      <c r="MEG29" s="271"/>
      <c r="MEH29" s="271"/>
      <c r="MEI29" s="271"/>
      <c r="MEJ29" s="271"/>
      <c r="MEK29" s="271"/>
      <c r="MEL29" s="271"/>
      <c r="MEM29" s="271"/>
      <c r="MEN29" s="271"/>
      <c r="MEO29" s="271"/>
      <c r="MEP29" s="271"/>
      <c r="MEQ29" s="271"/>
      <c r="MER29" s="271"/>
      <c r="MES29" s="271"/>
      <c r="MET29" s="271"/>
      <c r="MEU29" s="271"/>
      <c r="MEV29" s="271"/>
      <c r="MEW29" s="271"/>
      <c r="MEX29" s="271"/>
      <c r="MEY29" s="271"/>
      <c r="MEZ29" s="271"/>
      <c r="MFA29" s="271"/>
      <c r="MFB29" s="271"/>
      <c r="MFC29" s="271"/>
      <c r="MFD29" s="271"/>
      <c r="MFE29" s="271"/>
      <c r="MFF29" s="271"/>
      <c r="MFG29" s="271"/>
      <c r="MFH29" s="271"/>
      <c r="MFI29" s="271"/>
      <c r="MFJ29" s="271"/>
      <c r="MFK29" s="271"/>
      <c r="MFL29" s="271"/>
      <c r="MFM29" s="271"/>
      <c r="MFN29" s="271"/>
      <c r="MFO29" s="271"/>
      <c r="MFP29" s="271"/>
      <c r="MFQ29" s="271"/>
      <c r="MFR29" s="271"/>
      <c r="MFS29" s="271"/>
      <c r="MFT29" s="271"/>
      <c r="MFU29" s="271"/>
      <c r="MFV29" s="271"/>
      <c r="MFW29" s="271"/>
      <c r="MFX29" s="271"/>
      <c r="MFY29" s="271"/>
      <c r="MFZ29" s="271"/>
      <c r="MGA29" s="271"/>
      <c r="MGB29" s="271"/>
      <c r="MGC29" s="271"/>
      <c r="MGD29" s="271"/>
      <c r="MGE29" s="271"/>
      <c r="MGF29" s="271"/>
      <c r="MGG29" s="271"/>
      <c r="MGH29" s="271"/>
      <c r="MGI29" s="271"/>
      <c r="MGJ29" s="271"/>
      <c r="MGK29" s="271"/>
      <c r="MGL29" s="271"/>
      <c r="MGM29" s="271"/>
      <c r="MGN29" s="271"/>
      <c r="MGO29" s="271"/>
      <c r="MGP29" s="271"/>
      <c r="MGQ29" s="271"/>
      <c r="MGR29" s="271"/>
      <c r="MGS29" s="271"/>
      <c r="MGT29" s="271"/>
      <c r="MGU29" s="271"/>
      <c r="MGV29" s="271"/>
      <c r="MGW29" s="271"/>
      <c r="MGX29" s="271"/>
      <c r="MGY29" s="271"/>
      <c r="MGZ29" s="271"/>
      <c r="MHA29" s="271"/>
      <c r="MHB29" s="271"/>
      <c r="MHC29" s="271"/>
      <c r="MHD29" s="271"/>
      <c r="MHE29" s="271"/>
      <c r="MHF29" s="271"/>
      <c r="MHG29" s="271"/>
      <c r="MHH29" s="271"/>
      <c r="MHI29" s="271"/>
      <c r="MHJ29" s="271"/>
      <c r="MHK29" s="271"/>
      <c r="MHL29" s="271"/>
      <c r="MHM29" s="271"/>
      <c r="MHN29" s="271"/>
      <c r="MHO29" s="271"/>
      <c r="MHP29" s="271"/>
      <c r="MHQ29" s="271"/>
      <c r="MHR29" s="271"/>
      <c r="MHS29" s="271"/>
      <c r="MHT29" s="271"/>
      <c r="MHU29" s="271"/>
      <c r="MHV29" s="271"/>
      <c r="MHW29" s="271"/>
      <c r="MHX29" s="271"/>
      <c r="MHY29" s="271"/>
      <c r="MHZ29" s="271"/>
      <c r="MIA29" s="271"/>
      <c r="MIB29" s="271"/>
      <c r="MIC29" s="271"/>
      <c r="MID29" s="271"/>
      <c r="MIE29" s="271"/>
      <c r="MIF29" s="271"/>
      <c r="MIG29" s="271"/>
      <c r="MIH29" s="271"/>
      <c r="MII29" s="271"/>
      <c r="MIJ29" s="271"/>
      <c r="MIK29" s="271"/>
      <c r="MIL29" s="271"/>
      <c r="MIM29" s="271"/>
      <c r="MIN29" s="271"/>
      <c r="MIO29" s="271"/>
      <c r="MIP29" s="271"/>
      <c r="MIQ29" s="271"/>
      <c r="MIR29" s="271"/>
      <c r="MIS29" s="271"/>
      <c r="MIT29" s="271"/>
      <c r="MIU29" s="271"/>
      <c r="MIV29" s="271"/>
      <c r="MIW29" s="271"/>
      <c r="MIX29" s="271"/>
      <c r="MIY29" s="271"/>
      <c r="MIZ29" s="271"/>
      <c r="MJA29" s="271"/>
      <c r="MJB29" s="271"/>
      <c r="MJC29" s="271"/>
      <c r="MJD29" s="271"/>
      <c r="MJE29" s="271"/>
      <c r="MJF29" s="271"/>
      <c r="MJG29" s="271"/>
      <c r="MJH29" s="271"/>
      <c r="MJI29" s="271"/>
      <c r="MJJ29" s="271"/>
      <c r="MJK29" s="271"/>
      <c r="MJL29" s="271"/>
      <c r="MJM29" s="271"/>
      <c r="MJN29" s="271"/>
      <c r="MJO29" s="271"/>
      <c r="MJP29" s="271"/>
      <c r="MJQ29" s="271"/>
      <c r="MJR29" s="271"/>
      <c r="MJS29" s="271"/>
      <c r="MJT29" s="271"/>
      <c r="MJU29" s="271"/>
      <c r="MJV29" s="271"/>
      <c r="MJW29" s="271"/>
      <c r="MJX29" s="271"/>
      <c r="MJY29" s="271"/>
      <c r="MJZ29" s="271"/>
      <c r="MKA29" s="271"/>
      <c r="MKB29" s="271"/>
      <c r="MKC29" s="271"/>
      <c r="MKD29" s="271"/>
      <c r="MKE29" s="271"/>
      <c r="MKF29" s="271"/>
      <c r="MKG29" s="271"/>
      <c r="MKH29" s="271"/>
      <c r="MKI29" s="271"/>
      <c r="MKJ29" s="271"/>
      <c r="MKK29" s="271"/>
      <c r="MKL29" s="271"/>
      <c r="MKM29" s="271"/>
      <c r="MKN29" s="271"/>
      <c r="MKO29" s="271"/>
      <c r="MKP29" s="271"/>
      <c r="MKQ29" s="271"/>
      <c r="MKR29" s="271"/>
      <c r="MKS29" s="271"/>
      <c r="MKT29" s="271"/>
      <c r="MKU29" s="271"/>
      <c r="MKV29" s="271"/>
      <c r="MKW29" s="271"/>
      <c r="MKX29" s="271"/>
      <c r="MKY29" s="271"/>
      <c r="MKZ29" s="271"/>
      <c r="MLA29" s="271"/>
      <c r="MLB29" s="271"/>
      <c r="MLC29" s="271"/>
      <c r="MLD29" s="271"/>
      <c r="MLE29" s="271"/>
      <c r="MLF29" s="271"/>
      <c r="MLG29" s="271"/>
      <c r="MLH29" s="271"/>
      <c r="MLI29" s="271"/>
      <c r="MLJ29" s="271"/>
      <c r="MLK29" s="271"/>
      <c r="MLL29" s="271"/>
      <c r="MLM29" s="271"/>
      <c r="MLN29" s="271"/>
      <c r="MLO29" s="271"/>
      <c r="MLP29" s="271"/>
      <c r="MLQ29" s="271"/>
      <c r="MLR29" s="271"/>
      <c r="MLS29" s="271"/>
      <c r="MLT29" s="271"/>
      <c r="MLU29" s="271"/>
      <c r="MLV29" s="271"/>
      <c r="MLW29" s="271"/>
      <c r="MLX29" s="271"/>
      <c r="MLY29" s="271"/>
      <c r="MLZ29" s="271"/>
      <c r="MMA29" s="271"/>
      <c r="MMB29" s="271"/>
      <c r="MMC29" s="271"/>
      <c r="MMD29" s="271"/>
      <c r="MME29" s="271"/>
      <c r="MMF29" s="271"/>
      <c r="MMG29" s="271"/>
      <c r="MMH29" s="271"/>
      <c r="MMI29" s="271"/>
      <c r="MMJ29" s="271"/>
      <c r="MMK29" s="271"/>
      <c r="MML29" s="271"/>
      <c r="MMM29" s="271"/>
      <c r="MMN29" s="271"/>
      <c r="MMO29" s="271"/>
      <c r="MMP29" s="271"/>
      <c r="MMQ29" s="271"/>
      <c r="MMR29" s="271"/>
      <c r="MMS29" s="271"/>
      <c r="MMT29" s="271"/>
      <c r="MMU29" s="271"/>
      <c r="MMV29" s="271"/>
      <c r="MMW29" s="271"/>
      <c r="MMX29" s="271"/>
      <c r="MMY29" s="271"/>
      <c r="MMZ29" s="271"/>
      <c r="MNA29" s="271"/>
      <c r="MNB29" s="271"/>
      <c r="MNC29" s="271"/>
      <c r="MND29" s="271"/>
      <c r="MNE29" s="271"/>
      <c r="MNF29" s="271"/>
      <c r="MNG29" s="271"/>
      <c r="MNH29" s="271"/>
      <c r="MNI29" s="271"/>
      <c r="MNJ29" s="271"/>
      <c r="MNK29" s="271"/>
      <c r="MNL29" s="271"/>
      <c r="MNM29" s="271"/>
      <c r="MNN29" s="271"/>
      <c r="MNO29" s="271"/>
      <c r="MNP29" s="271"/>
      <c r="MNQ29" s="271"/>
      <c r="MNR29" s="271"/>
      <c r="MNS29" s="271"/>
      <c r="MNT29" s="271"/>
      <c r="MNU29" s="271"/>
      <c r="MNV29" s="271"/>
      <c r="MNW29" s="271"/>
      <c r="MNX29" s="271"/>
      <c r="MNY29" s="271"/>
      <c r="MNZ29" s="271"/>
      <c r="MOA29" s="271"/>
      <c r="MOB29" s="271"/>
      <c r="MOC29" s="271"/>
      <c r="MOD29" s="271"/>
      <c r="MOE29" s="271"/>
      <c r="MOF29" s="271"/>
      <c r="MOG29" s="271"/>
      <c r="MOH29" s="271"/>
      <c r="MOI29" s="271"/>
      <c r="MOJ29" s="271"/>
      <c r="MOK29" s="271"/>
      <c r="MOL29" s="271"/>
      <c r="MOM29" s="271"/>
      <c r="MON29" s="271"/>
      <c r="MOO29" s="271"/>
      <c r="MOP29" s="271"/>
      <c r="MOQ29" s="271"/>
      <c r="MOR29" s="271"/>
      <c r="MOS29" s="271"/>
      <c r="MOT29" s="271"/>
      <c r="MOU29" s="271"/>
      <c r="MOV29" s="271"/>
      <c r="MOW29" s="271"/>
      <c r="MOX29" s="271"/>
      <c r="MOY29" s="271"/>
      <c r="MOZ29" s="271"/>
      <c r="MPA29" s="271"/>
      <c r="MPB29" s="271"/>
      <c r="MPC29" s="271"/>
      <c r="MPD29" s="271"/>
      <c r="MPE29" s="271"/>
      <c r="MPF29" s="271"/>
      <c r="MPG29" s="271"/>
      <c r="MPH29" s="271"/>
      <c r="MPI29" s="271"/>
      <c r="MPJ29" s="271"/>
      <c r="MPK29" s="271"/>
      <c r="MPL29" s="271"/>
      <c r="MPM29" s="271"/>
      <c r="MPN29" s="271"/>
      <c r="MPO29" s="271"/>
      <c r="MPP29" s="271"/>
      <c r="MPQ29" s="271"/>
      <c r="MPR29" s="271"/>
      <c r="MPS29" s="271"/>
      <c r="MPT29" s="271"/>
      <c r="MPU29" s="271"/>
      <c r="MPV29" s="271"/>
      <c r="MPW29" s="271"/>
      <c r="MPX29" s="271"/>
      <c r="MPY29" s="271"/>
      <c r="MPZ29" s="271"/>
      <c r="MQA29" s="271"/>
      <c r="MQB29" s="271"/>
      <c r="MQC29" s="271"/>
      <c r="MQD29" s="271"/>
      <c r="MQE29" s="271"/>
      <c r="MQF29" s="271"/>
      <c r="MQG29" s="271"/>
      <c r="MQH29" s="271"/>
      <c r="MQI29" s="271"/>
      <c r="MQJ29" s="271"/>
      <c r="MQK29" s="271"/>
      <c r="MQL29" s="271"/>
      <c r="MQM29" s="271"/>
      <c r="MQN29" s="271"/>
      <c r="MQO29" s="271"/>
      <c r="MQP29" s="271"/>
      <c r="MQQ29" s="271"/>
      <c r="MQR29" s="271"/>
      <c r="MQS29" s="271"/>
      <c r="MQT29" s="271"/>
      <c r="MQU29" s="271"/>
      <c r="MQV29" s="271"/>
      <c r="MQW29" s="271"/>
      <c r="MQX29" s="271"/>
      <c r="MQY29" s="271"/>
      <c r="MQZ29" s="271"/>
      <c r="MRA29" s="271"/>
      <c r="MRB29" s="271"/>
      <c r="MRC29" s="271"/>
      <c r="MRD29" s="271"/>
      <c r="MRE29" s="271"/>
      <c r="MRF29" s="271"/>
      <c r="MRG29" s="271"/>
      <c r="MRH29" s="271"/>
      <c r="MRI29" s="271"/>
      <c r="MRJ29" s="271"/>
      <c r="MRK29" s="271"/>
      <c r="MRL29" s="271"/>
      <c r="MRM29" s="271"/>
      <c r="MRN29" s="271"/>
      <c r="MRO29" s="271"/>
      <c r="MRP29" s="271"/>
      <c r="MRQ29" s="271"/>
      <c r="MRR29" s="271"/>
      <c r="MRS29" s="271"/>
      <c r="MRT29" s="271"/>
      <c r="MRU29" s="271"/>
      <c r="MRV29" s="271"/>
      <c r="MRW29" s="271"/>
      <c r="MRX29" s="271"/>
      <c r="MRY29" s="271"/>
      <c r="MRZ29" s="271"/>
      <c r="MSA29" s="271"/>
      <c r="MSB29" s="271"/>
      <c r="MSC29" s="271"/>
      <c r="MSD29" s="271"/>
      <c r="MSE29" s="271"/>
      <c r="MSF29" s="271"/>
      <c r="MSG29" s="271"/>
      <c r="MSH29" s="271"/>
      <c r="MSI29" s="271"/>
      <c r="MSJ29" s="271"/>
      <c r="MSK29" s="271"/>
      <c r="MSL29" s="271"/>
      <c r="MSM29" s="271"/>
      <c r="MSN29" s="271"/>
      <c r="MSO29" s="271"/>
      <c r="MSP29" s="271"/>
      <c r="MSQ29" s="271"/>
      <c r="MSR29" s="271"/>
      <c r="MSS29" s="271"/>
      <c r="MST29" s="271"/>
      <c r="MSU29" s="271"/>
      <c r="MSV29" s="271"/>
      <c r="MSW29" s="271"/>
      <c r="MSX29" s="271"/>
      <c r="MSY29" s="271"/>
      <c r="MSZ29" s="271"/>
      <c r="MTA29" s="271"/>
      <c r="MTB29" s="271"/>
      <c r="MTC29" s="271"/>
      <c r="MTD29" s="271"/>
      <c r="MTE29" s="271"/>
      <c r="MTF29" s="271"/>
      <c r="MTG29" s="271"/>
      <c r="MTH29" s="271"/>
      <c r="MTI29" s="271"/>
      <c r="MTJ29" s="271"/>
      <c r="MTK29" s="271"/>
      <c r="MTL29" s="271"/>
      <c r="MTM29" s="271"/>
      <c r="MTN29" s="271"/>
      <c r="MTO29" s="271"/>
      <c r="MTP29" s="271"/>
      <c r="MTQ29" s="271"/>
      <c r="MTR29" s="271"/>
      <c r="MTS29" s="271"/>
      <c r="MTT29" s="271"/>
      <c r="MTU29" s="271"/>
      <c r="MTV29" s="271"/>
      <c r="MTW29" s="271"/>
      <c r="MTX29" s="271"/>
      <c r="MTY29" s="271"/>
      <c r="MTZ29" s="271"/>
      <c r="MUA29" s="271"/>
      <c r="MUB29" s="271"/>
      <c r="MUC29" s="271"/>
      <c r="MUD29" s="271"/>
      <c r="MUE29" s="271"/>
      <c r="MUF29" s="271"/>
      <c r="MUG29" s="271"/>
      <c r="MUH29" s="271"/>
      <c r="MUI29" s="271"/>
      <c r="MUJ29" s="271"/>
      <c r="MUK29" s="271"/>
      <c r="MUL29" s="271"/>
      <c r="MUM29" s="271"/>
      <c r="MUN29" s="271"/>
      <c r="MUO29" s="271"/>
      <c r="MUP29" s="271"/>
      <c r="MUQ29" s="271"/>
      <c r="MUR29" s="271"/>
      <c r="MUS29" s="271"/>
      <c r="MUT29" s="271"/>
      <c r="MUU29" s="271"/>
      <c r="MUV29" s="271"/>
      <c r="MUW29" s="271"/>
      <c r="MUX29" s="271"/>
      <c r="MUY29" s="271"/>
      <c r="MUZ29" s="271"/>
      <c r="MVA29" s="271"/>
      <c r="MVB29" s="271"/>
      <c r="MVC29" s="271"/>
      <c r="MVD29" s="271"/>
      <c r="MVE29" s="271"/>
      <c r="MVF29" s="271"/>
      <c r="MVG29" s="271"/>
      <c r="MVH29" s="271"/>
      <c r="MVI29" s="271"/>
      <c r="MVJ29" s="271"/>
      <c r="MVK29" s="271"/>
      <c r="MVL29" s="271"/>
      <c r="MVM29" s="271"/>
      <c r="MVN29" s="271"/>
      <c r="MVO29" s="271"/>
      <c r="MVP29" s="271"/>
      <c r="MVQ29" s="271"/>
      <c r="MVR29" s="271"/>
      <c r="MVS29" s="271"/>
      <c r="MVT29" s="271"/>
      <c r="MVU29" s="271"/>
      <c r="MVV29" s="271"/>
      <c r="MVW29" s="271"/>
      <c r="MVX29" s="271"/>
      <c r="MVY29" s="271"/>
      <c r="MVZ29" s="271"/>
      <c r="MWA29" s="271"/>
      <c r="MWB29" s="271"/>
      <c r="MWC29" s="271"/>
      <c r="MWD29" s="271"/>
      <c r="MWE29" s="271"/>
      <c r="MWF29" s="271"/>
      <c r="MWG29" s="271"/>
      <c r="MWH29" s="271"/>
      <c r="MWI29" s="271"/>
      <c r="MWJ29" s="271"/>
      <c r="MWK29" s="271"/>
      <c r="MWL29" s="271"/>
      <c r="MWM29" s="271"/>
      <c r="MWN29" s="271"/>
      <c r="MWO29" s="271"/>
      <c r="MWP29" s="271"/>
      <c r="MWQ29" s="271"/>
      <c r="MWR29" s="271"/>
      <c r="MWS29" s="271"/>
      <c r="MWT29" s="271"/>
      <c r="MWU29" s="271"/>
      <c r="MWV29" s="271"/>
      <c r="MWW29" s="271"/>
      <c r="MWX29" s="271"/>
      <c r="MWY29" s="271"/>
      <c r="MWZ29" s="271"/>
      <c r="MXA29" s="271"/>
      <c r="MXB29" s="271"/>
      <c r="MXC29" s="271"/>
      <c r="MXD29" s="271"/>
      <c r="MXE29" s="271"/>
      <c r="MXF29" s="271"/>
      <c r="MXG29" s="271"/>
      <c r="MXH29" s="271"/>
      <c r="MXI29" s="271"/>
      <c r="MXJ29" s="271"/>
      <c r="MXK29" s="271"/>
      <c r="MXL29" s="271"/>
      <c r="MXM29" s="271"/>
      <c r="MXN29" s="271"/>
      <c r="MXO29" s="271"/>
      <c r="MXP29" s="271"/>
      <c r="MXQ29" s="271"/>
      <c r="MXR29" s="271"/>
      <c r="MXS29" s="271"/>
      <c r="MXT29" s="271"/>
      <c r="MXU29" s="271"/>
      <c r="MXV29" s="271"/>
      <c r="MXW29" s="271"/>
      <c r="MXX29" s="271"/>
      <c r="MXY29" s="271"/>
      <c r="MXZ29" s="271"/>
      <c r="MYA29" s="271"/>
      <c r="MYB29" s="271"/>
      <c r="MYC29" s="271"/>
      <c r="MYD29" s="271"/>
      <c r="MYE29" s="271"/>
      <c r="MYF29" s="271"/>
      <c r="MYG29" s="271"/>
      <c r="MYH29" s="271"/>
      <c r="MYI29" s="271"/>
      <c r="MYJ29" s="271"/>
      <c r="MYK29" s="271"/>
      <c r="MYL29" s="271"/>
      <c r="MYM29" s="271"/>
      <c r="MYN29" s="271"/>
      <c r="MYO29" s="271"/>
      <c r="MYP29" s="271"/>
      <c r="MYQ29" s="271"/>
      <c r="MYR29" s="271"/>
      <c r="MYS29" s="271"/>
      <c r="MYT29" s="271"/>
      <c r="MYU29" s="271"/>
      <c r="MYV29" s="271"/>
      <c r="MYW29" s="271"/>
      <c r="MYX29" s="271"/>
      <c r="MYY29" s="271"/>
      <c r="MYZ29" s="271"/>
      <c r="MZA29" s="271"/>
      <c r="MZB29" s="271"/>
      <c r="MZC29" s="271"/>
      <c r="MZD29" s="271"/>
      <c r="MZE29" s="271"/>
      <c r="MZF29" s="271"/>
      <c r="MZG29" s="271"/>
      <c r="MZH29" s="271"/>
      <c r="MZI29" s="271"/>
      <c r="MZJ29" s="271"/>
      <c r="MZK29" s="271"/>
      <c r="MZL29" s="271"/>
      <c r="MZM29" s="271"/>
      <c r="MZN29" s="271"/>
      <c r="MZO29" s="271"/>
      <c r="MZP29" s="271"/>
      <c r="MZQ29" s="271"/>
      <c r="MZR29" s="271"/>
      <c r="MZS29" s="271"/>
      <c r="MZT29" s="271"/>
      <c r="MZU29" s="271"/>
      <c r="MZV29" s="271"/>
      <c r="MZW29" s="271"/>
      <c r="MZX29" s="271"/>
      <c r="MZY29" s="271"/>
      <c r="MZZ29" s="271"/>
      <c r="NAA29" s="271"/>
      <c r="NAB29" s="271"/>
      <c r="NAC29" s="271"/>
      <c r="NAD29" s="271"/>
      <c r="NAE29" s="271"/>
      <c r="NAF29" s="271"/>
      <c r="NAG29" s="271"/>
      <c r="NAH29" s="271"/>
      <c r="NAI29" s="271"/>
      <c r="NAJ29" s="271"/>
      <c r="NAK29" s="271"/>
      <c r="NAL29" s="271"/>
      <c r="NAM29" s="271"/>
      <c r="NAN29" s="271"/>
      <c r="NAO29" s="271"/>
      <c r="NAP29" s="271"/>
      <c r="NAQ29" s="271"/>
      <c r="NAR29" s="271"/>
      <c r="NAS29" s="271"/>
      <c r="NAT29" s="271"/>
      <c r="NAU29" s="271"/>
      <c r="NAV29" s="271"/>
      <c r="NAW29" s="271"/>
      <c r="NAX29" s="271"/>
      <c r="NAY29" s="271"/>
      <c r="NAZ29" s="271"/>
      <c r="NBA29" s="271"/>
      <c r="NBB29" s="271"/>
      <c r="NBC29" s="271"/>
      <c r="NBD29" s="271"/>
      <c r="NBE29" s="271"/>
      <c r="NBF29" s="271"/>
      <c r="NBG29" s="271"/>
      <c r="NBH29" s="271"/>
      <c r="NBI29" s="271"/>
      <c r="NBJ29" s="271"/>
      <c r="NBK29" s="271"/>
      <c r="NBL29" s="271"/>
      <c r="NBM29" s="271"/>
      <c r="NBN29" s="271"/>
      <c r="NBO29" s="271"/>
      <c r="NBP29" s="271"/>
      <c r="NBQ29" s="271"/>
      <c r="NBR29" s="271"/>
      <c r="NBS29" s="271"/>
      <c r="NBT29" s="271"/>
      <c r="NBU29" s="271"/>
      <c r="NBV29" s="271"/>
      <c r="NBW29" s="271"/>
      <c r="NBX29" s="271"/>
      <c r="NBY29" s="271"/>
      <c r="NBZ29" s="271"/>
      <c r="NCA29" s="271"/>
      <c r="NCB29" s="271"/>
      <c r="NCC29" s="271"/>
      <c r="NCD29" s="271"/>
      <c r="NCE29" s="271"/>
      <c r="NCF29" s="271"/>
      <c r="NCG29" s="271"/>
      <c r="NCH29" s="271"/>
      <c r="NCI29" s="271"/>
      <c r="NCJ29" s="271"/>
      <c r="NCK29" s="271"/>
      <c r="NCL29" s="271"/>
      <c r="NCM29" s="271"/>
      <c r="NCN29" s="271"/>
      <c r="NCO29" s="271"/>
      <c r="NCP29" s="271"/>
      <c r="NCQ29" s="271"/>
      <c r="NCR29" s="271"/>
      <c r="NCS29" s="271"/>
      <c r="NCT29" s="271"/>
      <c r="NCU29" s="271"/>
      <c r="NCV29" s="271"/>
      <c r="NCW29" s="271"/>
      <c r="NCX29" s="271"/>
      <c r="NCY29" s="271"/>
      <c r="NCZ29" s="271"/>
      <c r="NDA29" s="271"/>
      <c r="NDB29" s="271"/>
      <c r="NDC29" s="271"/>
      <c r="NDD29" s="271"/>
      <c r="NDE29" s="271"/>
      <c r="NDF29" s="271"/>
      <c r="NDG29" s="271"/>
      <c r="NDH29" s="271"/>
      <c r="NDI29" s="271"/>
      <c r="NDJ29" s="271"/>
      <c r="NDK29" s="271"/>
      <c r="NDL29" s="271"/>
      <c r="NDM29" s="271"/>
      <c r="NDN29" s="271"/>
      <c r="NDO29" s="271"/>
      <c r="NDP29" s="271"/>
      <c r="NDQ29" s="271"/>
      <c r="NDR29" s="271"/>
      <c r="NDS29" s="271"/>
      <c r="NDT29" s="271"/>
      <c r="NDU29" s="271"/>
      <c r="NDV29" s="271"/>
      <c r="NDW29" s="271"/>
      <c r="NDX29" s="271"/>
      <c r="NDY29" s="271"/>
      <c r="NDZ29" s="271"/>
      <c r="NEA29" s="271"/>
      <c r="NEB29" s="271"/>
      <c r="NEC29" s="271"/>
      <c r="NED29" s="271"/>
      <c r="NEE29" s="271"/>
      <c r="NEF29" s="271"/>
      <c r="NEG29" s="271"/>
      <c r="NEH29" s="271"/>
      <c r="NEI29" s="271"/>
      <c r="NEJ29" s="271"/>
      <c r="NEK29" s="271"/>
      <c r="NEL29" s="271"/>
      <c r="NEM29" s="271"/>
      <c r="NEN29" s="271"/>
      <c r="NEO29" s="271"/>
      <c r="NEP29" s="271"/>
      <c r="NEQ29" s="271"/>
      <c r="NER29" s="271"/>
      <c r="NES29" s="271"/>
      <c r="NET29" s="271"/>
      <c r="NEU29" s="271"/>
      <c r="NEV29" s="271"/>
      <c r="NEW29" s="271"/>
      <c r="NEX29" s="271"/>
      <c r="NEY29" s="271"/>
      <c r="NEZ29" s="271"/>
      <c r="NFA29" s="271"/>
      <c r="NFB29" s="271"/>
      <c r="NFC29" s="271"/>
      <c r="NFD29" s="271"/>
      <c r="NFE29" s="271"/>
      <c r="NFF29" s="271"/>
      <c r="NFG29" s="271"/>
      <c r="NFH29" s="271"/>
      <c r="NFI29" s="271"/>
      <c r="NFJ29" s="271"/>
      <c r="NFK29" s="271"/>
      <c r="NFL29" s="271"/>
      <c r="NFM29" s="271"/>
      <c r="NFN29" s="271"/>
      <c r="NFO29" s="271"/>
      <c r="NFP29" s="271"/>
      <c r="NFQ29" s="271"/>
      <c r="NFR29" s="271"/>
      <c r="NFS29" s="271"/>
      <c r="NFT29" s="271"/>
      <c r="NFU29" s="271"/>
      <c r="NFV29" s="271"/>
      <c r="NFW29" s="271"/>
      <c r="NFX29" s="271"/>
      <c r="NFY29" s="271"/>
      <c r="NFZ29" s="271"/>
      <c r="NGA29" s="271"/>
      <c r="NGB29" s="271"/>
      <c r="NGC29" s="271"/>
      <c r="NGD29" s="271"/>
      <c r="NGE29" s="271"/>
      <c r="NGF29" s="271"/>
      <c r="NGG29" s="271"/>
      <c r="NGH29" s="271"/>
      <c r="NGI29" s="271"/>
      <c r="NGJ29" s="271"/>
      <c r="NGK29" s="271"/>
      <c r="NGL29" s="271"/>
      <c r="NGM29" s="271"/>
      <c r="NGN29" s="271"/>
      <c r="NGO29" s="271"/>
      <c r="NGP29" s="271"/>
      <c r="NGQ29" s="271"/>
      <c r="NGR29" s="271"/>
      <c r="NGS29" s="271"/>
      <c r="NGT29" s="271"/>
      <c r="NGU29" s="271"/>
      <c r="NGV29" s="271"/>
      <c r="NGW29" s="271"/>
      <c r="NGX29" s="271"/>
      <c r="NGY29" s="271"/>
      <c r="NGZ29" s="271"/>
      <c r="NHA29" s="271"/>
      <c r="NHB29" s="271"/>
      <c r="NHC29" s="271"/>
      <c r="NHD29" s="271"/>
      <c r="NHE29" s="271"/>
      <c r="NHF29" s="271"/>
      <c r="NHG29" s="271"/>
      <c r="NHH29" s="271"/>
      <c r="NHI29" s="271"/>
      <c r="NHJ29" s="271"/>
      <c r="NHK29" s="271"/>
      <c r="NHL29" s="271"/>
      <c r="NHM29" s="271"/>
      <c r="NHN29" s="271"/>
      <c r="NHO29" s="271"/>
      <c r="NHP29" s="271"/>
      <c r="NHQ29" s="271"/>
      <c r="NHR29" s="271"/>
      <c r="NHS29" s="271"/>
      <c r="NHT29" s="271"/>
      <c r="NHU29" s="271"/>
      <c r="NHV29" s="271"/>
      <c r="NHW29" s="271"/>
      <c r="NHX29" s="271"/>
      <c r="NHY29" s="271"/>
      <c r="NHZ29" s="271"/>
      <c r="NIA29" s="271"/>
      <c r="NIB29" s="271"/>
      <c r="NIC29" s="271"/>
      <c r="NID29" s="271"/>
      <c r="NIE29" s="271"/>
      <c r="NIF29" s="271"/>
      <c r="NIG29" s="271"/>
      <c r="NIH29" s="271"/>
      <c r="NII29" s="271"/>
      <c r="NIJ29" s="271"/>
      <c r="NIK29" s="271"/>
      <c r="NIL29" s="271"/>
      <c r="NIM29" s="271"/>
      <c r="NIN29" s="271"/>
      <c r="NIO29" s="271"/>
      <c r="NIP29" s="271"/>
      <c r="NIQ29" s="271"/>
      <c r="NIR29" s="271"/>
      <c r="NIS29" s="271"/>
      <c r="NIT29" s="271"/>
      <c r="NIU29" s="271"/>
      <c r="NIV29" s="271"/>
      <c r="NIW29" s="271"/>
      <c r="NIX29" s="271"/>
      <c r="NIY29" s="271"/>
      <c r="NIZ29" s="271"/>
      <c r="NJA29" s="271"/>
      <c r="NJB29" s="271"/>
      <c r="NJC29" s="271"/>
      <c r="NJD29" s="271"/>
      <c r="NJE29" s="271"/>
      <c r="NJF29" s="271"/>
      <c r="NJG29" s="271"/>
      <c r="NJH29" s="271"/>
      <c r="NJI29" s="271"/>
      <c r="NJJ29" s="271"/>
      <c r="NJK29" s="271"/>
      <c r="NJL29" s="271"/>
      <c r="NJM29" s="271"/>
      <c r="NJN29" s="271"/>
      <c r="NJO29" s="271"/>
      <c r="NJP29" s="271"/>
      <c r="NJQ29" s="271"/>
      <c r="NJR29" s="271"/>
      <c r="NJS29" s="271"/>
      <c r="NJT29" s="271"/>
      <c r="NJU29" s="271"/>
      <c r="NJV29" s="271"/>
      <c r="NJW29" s="271"/>
      <c r="NJX29" s="271"/>
      <c r="NJY29" s="271"/>
      <c r="NJZ29" s="271"/>
      <c r="NKA29" s="271"/>
      <c r="NKB29" s="271"/>
      <c r="NKC29" s="271"/>
      <c r="NKD29" s="271"/>
      <c r="NKE29" s="271"/>
      <c r="NKF29" s="271"/>
      <c r="NKG29" s="271"/>
      <c r="NKH29" s="271"/>
      <c r="NKI29" s="271"/>
      <c r="NKJ29" s="271"/>
      <c r="NKK29" s="271"/>
      <c r="NKL29" s="271"/>
      <c r="NKM29" s="271"/>
      <c r="NKN29" s="271"/>
      <c r="NKO29" s="271"/>
      <c r="NKP29" s="271"/>
      <c r="NKQ29" s="271"/>
      <c r="NKR29" s="271"/>
      <c r="NKS29" s="271"/>
      <c r="NKT29" s="271"/>
      <c r="NKU29" s="271"/>
      <c r="NKV29" s="271"/>
      <c r="NKW29" s="271"/>
      <c r="NKX29" s="271"/>
      <c r="NKY29" s="271"/>
      <c r="NKZ29" s="271"/>
      <c r="NLA29" s="271"/>
      <c r="NLB29" s="271"/>
      <c r="NLC29" s="271"/>
      <c r="NLD29" s="271"/>
      <c r="NLE29" s="271"/>
      <c r="NLF29" s="271"/>
      <c r="NLG29" s="271"/>
      <c r="NLH29" s="271"/>
      <c r="NLI29" s="271"/>
      <c r="NLJ29" s="271"/>
      <c r="NLK29" s="271"/>
      <c r="NLL29" s="271"/>
      <c r="NLM29" s="271"/>
      <c r="NLN29" s="271"/>
      <c r="NLO29" s="271"/>
      <c r="NLP29" s="271"/>
      <c r="NLQ29" s="271"/>
      <c r="NLR29" s="271"/>
      <c r="NLS29" s="271"/>
      <c r="NLT29" s="271"/>
      <c r="NLU29" s="271"/>
      <c r="NLV29" s="271"/>
      <c r="NLW29" s="271"/>
      <c r="NLX29" s="271"/>
      <c r="NLY29" s="271"/>
      <c r="NLZ29" s="271"/>
      <c r="NMA29" s="271"/>
      <c r="NMB29" s="271"/>
      <c r="NMC29" s="271"/>
      <c r="NMD29" s="271"/>
      <c r="NME29" s="271"/>
      <c r="NMF29" s="271"/>
      <c r="NMG29" s="271"/>
      <c r="NMH29" s="271"/>
      <c r="NMI29" s="271"/>
      <c r="NMJ29" s="271"/>
      <c r="NMK29" s="271"/>
      <c r="NML29" s="271"/>
      <c r="NMM29" s="271"/>
      <c r="NMN29" s="271"/>
      <c r="NMO29" s="271"/>
      <c r="NMP29" s="271"/>
      <c r="NMQ29" s="271"/>
      <c r="NMR29" s="271"/>
      <c r="NMS29" s="271"/>
      <c r="NMT29" s="271"/>
      <c r="NMU29" s="271"/>
      <c r="NMV29" s="271"/>
      <c r="NMW29" s="271"/>
      <c r="NMX29" s="271"/>
      <c r="NMY29" s="271"/>
      <c r="NMZ29" s="271"/>
      <c r="NNA29" s="271"/>
      <c r="NNB29" s="271"/>
      <c r="NNC29" s="271"/>
      <c r="NND29" s="271"/>
      <c r="NNE29" s="271"/>
      <c r="NNF29" s="271"/>
      <c r="NNG29" s="271"/>
      <c r="NNH29" s="271"/>
      <c r="NNI29" s="271"/>
      <c r="NNJ29" s="271"/>
      <c r="NNK29" s="271"/>
      <c r="NNL29" s="271"/>
      <c r="NNM29" s="271"/>
      <c r="NNN29" s="271"/>
      <c r="NNO29" s="271"/>
      <c r="NNP29" s="271"/>
      <c r="NNQ29" s="271"/>
      <c r="NNR29" s="271"/>
      <c r="NNS29" s="271"/>
      <c r="NNT29" s="271"/>
      <c r="NNU29" s="271"/>
      <c r="NNV29" s="271"/>
      <c r="NNW29" s="271"/>
      <c r="NNX29" s="271"/>
      <c r="NNY29" s="271"/>
      <c r="NNZ29" s="271"/>
      <c r="NOA29" s="271"/>
      <c r="NOB29" s="271"/>
      <c r="NOC29" s="271"/>
      <c r="NOD29" s="271"/>
      <c r="NOE29" s="271"/>
      <c r="NOF29" s="271"/>
      <c r="NOG29" s="271"/>
      <c r="NOH29" s="271"/>
      <c r="NOI29" s="271"/>
      <c r="NOJ29" s="271"/>
      <c r="NOK29" s="271"/>
      <c r="NOL29" s="271"/>
      <c r="NOM29" s="271"/>
      <c r="NON29" s="271"/>
      <c r="NOO29" s="271"/>
      <c r="NOP29" s="271"/>
      <c r="NOQ29" s="271"/>
      <c r="NOR29" s="271"/>
      <c r="NOS29" s="271"/>
      <c r="NOT29" s="271"/>
      <c r="NOU29" s="271"/>
      <c r="NOV29" s="271"/>
      <c r="NOW29" s="271"/>
      <c r="NOX29" s="271"/>
      <c r="NOY29" s="271"/>
      <c r="NOZ29" s="271"/>
      <c r="NPA29" s="271"/>
      <c r="NPB29" s="271"/>
      <c r="NPC29" s="271"/>
      <c r="NPD29" s="271"/>
      <c r="NPE29" s="271"/>
      <c r="NPF29" s="271"/>
      <c r="NPG29" s="271"/>
      <c r="NPH29" s="271"/>
      <c r="NPI29" s="271"/>
      <c r="NPJ29" s="271"/>
      <c r="NPK29" s="271"/>
      <c r="NPL29" s="271"/>
      <c r="NPM29" s="271"/>
      <c r="NPN29" s="271"/>
      <c r="NPO29" s="271"/>
      <c r="NPP29" s="271"/>
      <c r="NPQ29" s="271"/>
      <c r="NPR29" s="271"/>
      <c r="NPS29" s="271"/>
      <c r="NPT29" s="271"/>
      <c r="NPU29" s="271"/>
      <c r="NPV29" s="271"/>
      <c r="NPW29" s="271"/>
      <c r="NPX29" s="271"/>
      <c r="NPY29" s="271"/>
      <c r="NPZ29" s="271"/>
      <c r="NQA29" s="271"/>
      <c r="NQB29" s="271"/>
      <c r="NQC29" s="271"/>
      <c r="NQD29" s="271"/>
      <c r="NQE29" s="271"/>
      <c r="NQF29" s="271"/>
      <c r="NQG29" s="271"/>
      <c r="NQH29" s="271"/>
      <c r="NQI29" s="271"/>
      <c r="NQJ29" s="271"/>
      <c r="NQK29" s="271"/>
      <c r="NQL29" s="271"/>
      <c r="NQM29" s="271"/>
      <c r="NQN29" s="271"/>
      <c r="NQO29" s="271"/>
      <c r="NQP29" s="271"/>
      <c r="NQQ29" s="271"/>
      <c r="NQR29" s="271"/>
      <c r="NQS29" s="271"/>
      <c r="NQT29" s="271"/>
      <c r="NQU29" s="271"/>
      <c r="NQV29" s="271"/>
      <c r="NQW29" s="271"/>
      <c r="NQX29" s="271"/>
      <c r="NQY29" s="271"/>
      <c r="NQZ29" s="271"/>
      <c r="NRA29" s="271"/>
      <c r="NRB29" s="271"/>
      <c r="NRC29" s="271"/>
      <c r="NRD29" s="271"/>
      <c r="NRE29" s="271"/>
      <c r="NRF29" s="271"/>
      <c r="NRG29" s="271"/>
      <c r="NRH29" s="271"/>
      <c r="NRI29" s="271"/>
      <c r="NRJ29" s="271"/>
      <c r="NRK29" s="271"/>
      <c r="NRL29" s="271"/>
      <c r="NRM29" s="271"/>
      <c r="NRN29" s="271"/>
      <c r="NRO29" s="271"/>
      <c r="NRP29" s="271"/>
      <c r="NRQ29" s="271"/>
      <c r="NRR29" s="271"/>
      <c r="NRS29" s="271"/>
      <c r="NRT29" s="271"/>
      <c r="NRU29" s="271"/>
      <c r="NRV29" s="271"/>
      <c r="NRW29" s="271"/>
      <c r="NRX29" s="271"/>
      <c r="NRY29" s="271"/>
      <c r="NRZ29" s="271"/>
      <c r="NSA29" s="271"/>
      <c r="NSB29" s="271"/>
      <c r="NSC29" s="271"/>
      <c r="NSD29" s="271"/>
      <c r="NSE29" s="271"/>
      <c r="NSF29" s="271"/>
      <c r="NSG29" s="271"/>
      <c r="NSH29" s="271"/>
      <c r="NSI29" s="271"/>
      <c r="NSJ29" s="271"/>
      <c r="NSK29" s="271"/>
      <c r="NSL29" s="271"/>
      <c r="NSM29" s="271"/>
      <c r="NSN29" s="271"/>
      <c r="NSO29" s="271"/>
      <c r="NSP29" s="271"/>
      <c r="NSQ29" s="271"/>
      <c r="NSR29" s="271"/>
      <c r="NSS29" s="271"/>
      <c r="NST29" s="271"/>
      <c r="NSU29" s="271"/>
      <c r="NSV29" s="271"/>
      <c r="NSW29" s="271"/>
      <c r="NSX29" s="271"/>
      <c r="NSY29" s="271"/>
      <c r="NSZ29" s="271"/>
      <c r="NTA29" s="271"/>
      <c r="NTB29" s="271"/>
      <c r="NTC29" s="271"/>
      <c r="NTD29" s="271"/>
      <c r="NTE29" s="271"/>
      <c r="NTF29" s="271"/>
      <c r="NTG29" s="271"/>
      <c r="NTH29" s="271"/>
      <c r="NTI29" s="271"/>
      <c r="NTJ29" s="271"/>
      <c r="NTK29" s="271"/>
      <c r="NTL29" s="271"/>
      <c r="NTM29" s="271"/>
      <c r="NTN29" s="271"/>
      <c r="NTO29" s="271"/>
      <c r="NTP29" s="271"/>
      <c r="NTQ29" s="271"/>
      <c r="NTR29" s="271"/>
      <c r="NTS29" s="271"/>
      <c r="NTT29" s="271"/>
      <c r="NTU29" s="271"/>
      <c r="NTV29" s="271"/>
      <c r="NTW29" s="271"/>
      <c r="NTX29" s="271"/>
      <c r="NTY29" s="271"/>
      <c r="NTZ29" s="271"/>
      <c r="NUA29" s="271"/>
      <c r="NUB29" s="271"/>
      <c r="NUC29" s="271"/>
      <c r="NUD29" s="271"/>
      <c r="NUE29" s="271"/>
      <c r="NUF29" s="271"/>
      <c r="NUG29" s="271"/>
      <c r="NUH29" s="271"/>
      <c r="NUI29" s="271"/>
      <c r="NUJ29" s="271"/>
      <c r="NUK29" s="271"/>
      <c r="NUL29" s="271"/>
      <c r="NUM29" s="271"/>
      <c r="NUN29" s="271"/>
      <c r="NUO29" s="271"/>
      <c r="NUP29" s="271"/>
      <c r="NUQ29" s="271"/>
      <c r="NUR29" s="271"/>
      <c r="NUS29" s="271"/>
      <c r="NUT29" s="271"/>
      <c r="NUU29" s="271"/>
      <c r="NUV29" s="271"/>
      <c r="NUW29" s="271"/>
      <c r="NUX29" s="271"/>
      <c r="NUY29" s="271"/>
      <c r="NUZ29" s="271"/>
      <c r="NVA29" s="271"/>
      <c r="NVB29" s="271"/>
      <c r="NVC29" s="271"/>
      <c r="NVD29" s="271"/>
      <c r="NVE29" s="271"/>
      <c r="NVF29" s="271"/>
      <c r="NVG29" s="271"/>
      <c r="NVH29" s="271"/>
      <c r="NVI29" s="271"/>
      <c r="NVJ29" s="271"/>
      <c r="NVK29" s="271"/>
      <c r="NVL29" s="271"/>
      <c r="NVM29" s="271"/>
      <c r="NVN29" s="271"/>
      <c r="NVO29" s="271"/>
      <c r="NVP29" s="271"/>
      <c r="NVQ29" s="271"/>
      <c r="NVR29" s="271"/>
      <c r="NVS29" s="271"/>
      <c r="NVT29" s="271"/>
      <c r="NVU29" s="271"/>
      <c r="NVV29" s="271"/>
      <c r="NVW29" s="271"/>
      <c r="NVX29" s="271"/>
      <c r="NVY29" s="271"/>
      <c r="NVZ29" s="271"/>
      <c r="NWA29" s="271"/>
      <c r="NWB29" s="271"/>
      <c r="NWC29" s="271"/>
      <c r="NWD29" s="271"/>
      <c r="NWE29" s="271"/>
      <c r="NWF29" s="271"/>
      <c r="NWG29" s="271"/>
      <c r="NWH29" s="271"/>
      <c r="NWI29" s="271"/>
      <c r="NWJ29" s="271"/>
      <c r="NWK29" s="271"/>
      <c r="NWL29" s="271"/>
      <c r="NWM29" s="271"/>
      <c r="NWN29" s="271"/>
      <c r="NWO29" s="271"/>
      <c r="NWP29" s="271"/>
      <c r="NWQ29" s="271"/>
      <c r="NWR29" s="271"/>
      <c r="NWS29" s="271"/>
      <c r="NWT29" s="271"/>
      <c r="NWU29" s="271"/>
      <c r="NWV29" s="271"/>
      <c r="NWW29" s="271"/>
      <c r="NWX29" s="271"/>
      <c r="NWY29" s="271"/>
      <c r="NWZ29" s="271"/>
      <c r="NXA29" s="271"/>
      <c r="NXB29" s="271"/>
      <c r="NXC29" s="271"/>
      <c r="NXD29" s="271"/>
      <c r="NXE29" s="271"/>
      <c r="NXF29" s="271"/>
      <c r="NXG29" s="271"/>
      <c r="NXH29" s="271"/>
      <c r="NXI29" s="271"/>
      <c r="NXJ29" s="271"/>
      <c r="NXK29" s="271"/>
      <c r="NXL29" s="271"/>
      <c r="NXM29" s="271"/>
      <c r="NXN29" s="271"/>
      <c r="NXO29" s="271"/>
      <c r="NXP29" s="271"/>
      <c r="NXQ29" s="271"/>
      <c r="NXR29" s="271"/>
      <c r="NXS29" s="271"/>
      <c r="NXT29" s="271"/>
      <c r="NXU29" s="271"/>
      <c r="NXV29" s="271"/>
      <c r="NXW29" s="271"/>
      <c r="NXX29" s="271"/>
      <c r="NXY29" s="271"/>
      <c r="NXZ29" s="271"/>
      <c r="NYA29" s="271"/>
      <c r="NYB29" s="271"/>
      <c r="NYC29" s="271"/>
      <c r="NYD29" s="271"/>
      <c r="NYE29" s="271"/>
      <c r="NYF29" s="271"/>
      <c r="NYG29" s="271"/>
      <c r="NYH29" s="271"/>
      <c r="NYI29" s="271"/>
      <c r="NYJ29" s="271"/>
      <c r="NYK29" s="271"/>
      <c r="NYL29" s="271"/>
      <c r="NYM29" s="271"/>
      <c r="NYN29" s="271"/>
      <c r="NYO29" s="271"/>
      <c r="NYP29" s="271"/>
      <c r="NYQ29" s="271"/>
      <c r="NYR29" s="271"/>
      <c r="NYS29" s="271"/>
      <c r="NYT29" s="271"/>
      <c r="NYU29" s="271"/>
      <c r="NYV29" s="271"/>
      <c r="NYW29" s="271"/>
      <c r="NYX29" s="271"/>
      <c r="NYY29" s="271"/>
      <c r="NYZ29" s="271"/>
      <c r="NZA29" s="271"/>
      <c r="NZB29" s="271"/>
      <c r="NZC29" s="271"/>
      <c r="NZD29" s="271"/>
      <c r="NZE29" s="271"/>
      <c r="NZF29" s="271"/>
      <c r="NZG29" s="271"/>
      <c r="NZH29" s="271"/>
      <c r="NZI29" s="271"/>
      <c r="NZJ29" s="271"/>
      <c r="NZK29" s="271"/>
      <c r="NZL29" s="271"/>
      <c r="NZM29" s="271"/>
      <c r="NZN29" s="271"/>
      <c r="NZO29" s="271"/>
      <c r="NZP29" s="271"/>
      <c r="NZQ29" s="271"/>
      <c r="NZR29" s="271"/>
      <c r="NZS29" s="271"/>
      <c r="NZT29" s="271"/>
      <c r="NZU29" s="271"/>
      <c r="NZV29" s="271"/>
      <c r="NZW29" s="271"/>
      <c r="NZX29" s="271"/>
      <c r="NZY29" s="271"/>
      <c r="NZZ29" s="271"/>
      <c r="OAA29" s="271"/>
      <c r="OAB29" s="271"/>
      <c r="OAC29" s="271"/>
      <c r="OAD29" s="271"/>
      <c r="OAE29" s="271"/>
      <c r="OAF29" s="271"/>
      <c r="OAG29" s="271"/>
      <c r="OAH29" s="271"/>
      <c r="OAI29" s="271"/>
      <c r="OAJ29" s="271"/>
      <c r="OAK29" s="271"/>
      <c r="OAL29" s="271"/>
      <c r="OAM29" s="271"/>
      <c r="OAN29" s="271"/>
      <c r="OAO29" s="271"/>
      <c r="OAP29" s="271"/>
      <c r="OAQ29" s="271"/>
      <c r="OAR29" s="271"/>
      <c r="OAS29" s="271"/>
      <c r="OAT29" s="271"/>
      <c r="OAU29" s="271"/>
      <c r="OAV29" s="271"/>
      <c r="OAW29" s="271"/>
      <c r="OAX29" s="271"/>
      <c r="OAY29" s="271"/>
      <c r="OAZ29" s="271"/>
      <c r="OBA29" s="271"/>
      <c r="OBB29" s="271"/>
      <c r="OBC29" s="271"/>
      <c r="OBD29" s="271"/>
      <c r="OBE29" s="271"/>
      <c r="OBF29" s="271"/>
      <c r="OBG29" s="271"/>
      <c r="OBH29" s="271"/>
      <c r="OBI29" s="271"/>
      <c r="OBJ29" s="271"/>
      <c r="OBK29" s="271"/>
      <c r="OBL29" s="271"/>
      <c r="OBM29" s="271"/>
      <c r="OBN29" s="271"/>
      <c r="OBO29" s="271"/>
      <c r="OBP29" s="271"/>
      <c r="OBQ29" s="271"/>
      <c r="OBR29" s="271"/>
      <c r="OBS29" s="271"/>
      <c r="OBT29" s="271"/>
      <c r="OBU29" s="271"/>
      <c r="OBV29" s="271"/>
      <c r="OBW29" s="271"/>
      <c r="OBX29" s="271"/>
      <c r="OBY29" s="271"/>
      <c r="OBZ29" s="271"/>
      <c r="OCA29" s="271"/>
      <c r="OCB29" s="271"/>
      <c r="OCC29" s="271"/>
      <c r="OCD29" s="271"/>
      <c r="OCE29" s="271"/>
      <c r="OCF29" s="271"/>
      <c r="OCG29" s="271"/>
      <c r="OCH29" s="271"/>
      <c r="OCI29" s="271"/>
      <c r="OCJ29" s="271"/>
      <c r="OCK29" s="271"/>
      <c r="OCL29" s="271"/>
      <c r="OCM29" s="271"/>
      <c r="OCN29" s="271"/>
      <c r="OCO29" s="271"/>
      <c r="OCP29" s="271"/>
      <c r="OCQ29" s="271"/>
      <c r="OCR29" s="271"/>
      <c r="OCS29" s="271"/>
      <c r="OCT29" s="271"/>
      <c r="OCU29" s="271"/>
      <c r="OCV29" s="271"/>
      <c r="OCW29" s="271"/>
      <c r="OCX29" s="271"/>
      <c r="OCY29" s="271"/>
      <c r="OCZ29" s="271"/>
      <c r="ODA29" s="271"/>
      <c r="ODB29" s="271"/>
      <c r="ODC29" s="271"/>
      <c r="ODD29" s="271"/>
      <c r="ODE29" s="271"/>
      <c r="ODF29" s="271"/>
      <c r="ODG29" s="271"/>
      <c r="ODH29" s="271"/>
      <c r="ODI29" s="271"/>
      <c r="ODJ29" s="271"/>
      <c r="ODK29" s="271"/>
      <c r="ODL29" s="271"/>
      <c r="ODM29" s="271"/>
      <c r="ODN29" s="271"/>
      <c r="ODO29" s="271"/>
      <c r="ODP29" s="271"/>
      <c r="ODQ29" s="271"/>
      <c r="ODR29" s="271"/>
      <c r="ODS29" s="271"/>
      <c r="ODT29" s="271"/>
      <c r="ODU29" s="271"/>
      <c r="ODV29" s="271"/>
      <c r="ODW29" s="271"/>
      <c r="ODX29" s="271"/>
      <c r="ODY29" s="271"/>
      <c r="ODZ29" s="271"/>
      <c r="OEA29" s="271"/>
      <c r="OEB29" s="271"/>
      <c r="OEC29" s="271"/>
      <c r="OED29" s="271"/>
      <c r="OEE29" s="271"/>
      <c r="OEF29" s="271"/>
      <c r="OEG29" s="271"/>
      <c r="OEH29" s="271"/>
      <c r="OEI29" s="271"/>
      <c r="OEJ29" s="271"/>
      <c r="OEK29" s="271"/>
      <c r="OEL29" s="271"/>
      <c r="OEM29" s="271"/>
      <c r="OEN29" s="271"/>
      <c r="OEO29" s="271"/>
      <c r="OEP29" s="271"/>
      <c r="OEQ29" s="271"/>
      <c r="OER29" s="271"/>
      <c r="OES29" s="271"/>
      <c r="OET29" s="271"/>
      <c r="OEU29" s="271"/>
      <c r="OEV29" s="271"/>
      <c r="OEW29" s="271"/>
      <c r="OEX29" s="271"/>
      <c r="OEY29" s="271"/>
      <c r="OEZ29" s="271"/>
      <c r="OFA29" s="271"/>
      <c r="OFB29" s="271"/>
      <c r="OFC29" s="271"/>
      <c r="OFD29" s="271"/>
      <c r="OFE29" s="271"/>
      <c r="OFF29" s="271"/>
      <c r="OFG29" s="271"/>
      <c r="OFH29" s="271"/>
      <c r="OFI29" s="271"/>
      <c r="OFJ29" s="271"/>
      <c r="OFK29" s="271"/>
      <c r="OFL29" s="271"/>
      <c r="OFM29" s="271"/>
      <c r="OFN29" s="271"/>
      <c r="OFO29" s="271"/>
      <c r="OFP29" s="271"/>
      <c r="OFQ29" s="271"/>
      <c r="OFR29" s="271"/>
      <c r="OFS29" s="271"/>
      <c r="OFT29" s="271"/>
      <c r="OFU29" s="271"/>
      <c r="OFV29" s="271"/>
      <c r="OFW29" s="271"/>
      <c r="OFX29" s="271"/>
      <c r="OFY29" s="271"/>
      <c r="OFZ29" s="271"/>
      <c r="OGA29" s="271"/>
      <c r="OGB29" s="271"/>
      <c r="OGC29" s="271"/>
      <c r="OGD29" s="271"/>
      <c r="OGE29" s="271"/>
      <c r="OGF29" s="271"/>
      <c r="OGG29" s="271"/>
      <c r="OGH29" s="271"/>
      <c r="OGI29" s="271"/>
      <c r="OGJ29" s="271"/>
      <c r="OGK29" s="271"/>
      <c r="OGL29" s="271"/>
      <c r="OGM29" s="271"/>
      <c r="OGN29" s="271"/>
      <c r="OGO29" s="271"/>
      <c r="OGP29" s="271"/>
      <c r="OGQ29" s="271"/>
      <c r="OGR29" s="271"/>
      <c r="OGS29" s="271"/>
      <c r="OGT29" s="271"/>
      <c r="OGU29" s="271"/>
      <c r="OGV29" s="271"/>
      <c r="OGW29" s="271"/>
      <c r="OGX29" s="271"/>
      <c r="OGY29" s="271"/>
      <c r="OGZ29" s="271"/>
      <c r="OHA29" s="271"/>
      <c r="OHB29" s="271"/>
      <c r="OHC29" s="271"/>
      <c r="OHD29" s="271"/>
      <c r="OHE29" s="271"/>
      <c r="OHF29" s="271"/>
      <c r="OHG29" s="271"/>
      <c r="OHH29" s="271"/>
      <c r="OHI29" s="271"/>
      <c r="OHJ29" s="271"/>
      <c r="OHK29" s="271"/>
      <c r="OHL29" s="271"/>
      <c r="OHM29" s="271"/>
      <c r="OHN29" s="271"/>
      <c r="OHO29" s="271"/>
      <c r="OHP29" s="271"/>
      <c r="OHQ29" s="271"/>
      <c r="OHR29" s="271"/>
      <c r="OHS29" s="271"/>
      <c r="OHT29" s="271"/>
      <c r="OHU29" s="271"/>
      <c r="OHV29" s="271"/>
      <c r="OHW29" s="271"/>
      <c r="OHX29" s="271"/>
      <c r="OHY29" s="271"/>
      <c r="OHZ29" s="271"/>
      <c r="OIA29" s="271"/>
      <c r="OIB29" s="271"/>
      <c r="OIC29" s="271"/>
      <c r="OID29" s="271"/>
      <c r="OIE29" s="271"/>
      <c r="OIF29" s="271"/>
      <c r="OIG29" s="271"/>
      <c r="OIH29" s="271"/>
      <c r="OII29" s="271"/>
      <c r="OIJ29" s="271"/>
      <c r="OIK29" s="271"/>
      <c r="OIL29" s="271"/>
      <c r="OIM29" s="271"/>
      <c r="OIN29" s="271"/>
      <c r="OIO29" s="271"/>
      <c r="OIP29" s="271"/>
      <c r="OIQ29" s="271"/>
      <c r="OIR29" s="271"/>
      <c r="OIS29" s="271"/>
      <c r="OIT29" s="271"/>
      <c r="OIU29" s="271"/>
      <c r="OIV29" s="271"/>
      <c r="OIW29" s="271"/>
      <c r="OIX29" s="271"/>
      <c r="OIY29" s="271"/>
      <c r="OIZ29" s="271"/>
      <c r="OJA29" s="271"/>
      <c r="OJB29" s="271"/>
      <c r="OJC29" s="271"/>
      <c r="OJD29" s="271"/>
      <c r="OJE29" s="271"/>
      <c r="OJF29" s="271"/>
      <c r="OJG29" s="271"/>
      <c r="OJH29" s="271"/>
      <c r="OJI29" s="271"/>
      <c r="OJJ29" s="271"/>
      <c r="OJK29" s="271"/>
      <c r="OJL29" s="271"/>
      <c r="OJM29" s="271"/>
      <c r="OJN29" s="271"/>
      <c r="OJO29" s="271"/>
      <c r="OJP29" s="271"/>
      <c r="OJQ29" s="271"/>
      <c r="OJR29" s="271"/>
      <c r="OJS29" s="271"/>
      <c r="OJT29" s="271"/>
      <c r="OJU29" s="271"/>
      <c r="OJV29" s="271"/>
      <c r="OJW29" s="271"/>
      <c r="OJX29" s="271"/>
      <c r="OJY29" s="271"/>
      <c r="OJZ29" s="271"/>
      <c r="OKA29" s="271"/>
      <c r="OKB29" s="271"/>
      <c r="OKC29" s="271"/>
      <c r="OKD29" s="271"/>
      <c r="OKE29" s="271"/>
      <c r="OKF29" s="271"/>
      <c r="OKG29" s="271"/>
      <c r="OKH29" s="271"/>
      <c r="OKI29" s="271"/>
      <c r="OKJ29" s="271"/>
      <c r="OKK29" s="271"/>
      <c r="OKL29" s="271"/>
      <c r="OKM29" s="271"/>
      <c r="OKN29" s="271"/>
      <c r="OKO29" s="271"/>
      <c r="OKP29" s="271"/>
      <c r="OKQ29" s="271"/>
      <c r="OKR29" s="271"/>
      <c r="OKS29" s="271"/>
      <c r="OKT29" s="271"/>
      <c r="OKU29" s="271"/>
      <c r="OKV29" s="271"/>
      <c r="OKW29" s="271"/>
      <c r="OKX29" s="271"/>
      <c r="OKY29" s="271"/>
      <c r="OKZ29" s="271"/>
      <c r="OLA29" s="271"/>
      <c r="OLB29" s="271"/>
      <c r="OLC29" s="271"/>
      <c r="OLD29" s="271"/>
      <c r="OLE29" s="271"/>
      <c r="OLF29" s="271"/>
      <c r="OLG29" s="271"/>
      <c r="OLH29" s="271"/>
      <c r="OLI29" s="271"/>
      <c r="OLJ29" s="271"/>
      <c r="OLK29" s="271"/>
      <c r="OLL29" s="271"/>
      <c r="OLM29" s="271"/>
      <c r="OLN29" s="271"/>
      <c r="OLO29" s="271"/>
      <c r="OLP29" s="271"/>
      <c r="OLQ29" s="271"/>
      <c r="OLR29" s="271"/>
      <c r="OLS29" s="271"/>
      <c r="OLT29" s="271"/>
      <c r="OLU29" s="271"/>
      <c r="OLV29" s="271"/>
      <c r="OLW29" s="271"/>
      <c r="OLX29" s="271"/>
      <c r="OLY29" s="271"/>
      <c r="OLZ29" s="271"/>
      <c r="OMA29" s="271"/>
      <c r="OMB29" s="271"/>
      <c r="OMC29" s="271"/>
      <c r="OMD29" s="271"/>
      <c r="OME29" s="271"/>
      <c r="OMF29" s="271"/>
      <c r="OMG29" s="271"/>
      <c r="OMH29" s="271"/>
      <c r="OMI29" s="271"/>
      <c r="OMJ29" s="271"/>
      <c r="OMK29" s="271"/>
      <c r="OML29" s="271"/>
      <c r="OMM29" s="271"/>
      <c r="OMN29" s="271"/>
      <c r="OMO29" s="271"/>
      <c r="OMP29" s="271"/>
      <c r="OMQ29" s="271"/>
      <c r="OMR29" s="271"/>
      <c r="OMS29" s="271"/>
      <c r="OMT29" s="271"/>
      <c r="OMU29" s="271"/>
      <c r="OMV29" s="271"/>
      <c r="OMW29" s="271"/>
      <c r="OMX29" s="271"/>
      <c r="OMY29" s="271"/>
      <c r="OMZ29" s="271"/>
      <c r="ONA29" s="271"/>
      <c r="ONB29" s="271"/>
      <c r="ONC29" s="271"/>
      <c r="OND29" s="271"/>
      <c r="ONE29" s="271"/>
      <c r="ONF29" s="271"/>
      <c r="ONG29" s="271"/>
      <c r="ONH29" s="271"/>
      <c r="ONI29" s="271"/>
      <c r="ONJ29" s="271"/>
      <c r="ONK29" s="271"/>
      <c r="ONL29" s="271"/>
      <c r="ONM29" s="271"/>
      <c r="ONN29" s="271"/>
      <c r="ONO29" s="271"/>
      <c r="ONP29" s="271"/>
      <c r="ONQ29" s="271"/>
      <c r="ONR29" s="271"/>
      <c r="ONS29" s="271"/>
      <c r="ONT29" s="271"/>
      <c r="ONU29" s="271"/>
      <c r="ONV29" s="271"/>
      <c r="ONW29" s="271"/>
      <c r="ONX29" s="271"/>
      <c r="ONY29" s="271"/>
      <c r="ONZ29" s="271"/>
      <c r="OOA29" s="271"/>
      <c r="OOB29" s="271"/>
      <c r="OOC29" s="271"/>
      <c r="OOD29" s="271"/>
      <c r="OOE29" s="271"/>
      <c r="OOF29" s="271"/>
      <c r="OOG29" s="271"/>
      <c r="OOH29" s="271"/>
      <c r="OOI29" s="271"/>
      <c r="OOJ29" s="271"/>
      <c r="OOK29" s="271"/>
      <c r="OOL29" s="271"/>
      <c r="OOM29" s="271"/>
      <c r="OON29" s="271"/>
      <c r="OOO29" s="271"/>
      <c r="OOP29" s="271"/>
      <c r="OOQ29" s="271"/>
      <c r="OOR29" s="271"/>
      <c r="OOS29" s="271"/>
      <c r="OOT29" s="271"/>
      <c r="OOU29" s="271"/>
      <c r="OOV29" s="271"/>
      <c r="OOW29" s="271"/>
      <c r="OOX29" s="271"/>
      <c r="OOY29" s="271"/>
      <c r="OOZ29" s="271"/>
      <c r="OPA29" s="271"/>
      <c r="OPB29" s="271"/>
      <c r="OPC29" s="271"/>
      <c r="OPD29" s="271"/>
      <c r="OPE29" s="271"/>
      <c r="OPF29" s="271"/>
      <c r="OPG29" s="271"/>
      <c r="OPH29" s="271"/>
      <c r="OPI29" s="271"/>
      <c r="OPJ29" s="271"/>
      <c r="OPK29" s="271"/>
      <c r="OPL29" s="271"/>
      <c r="OPM29" s="271"/>
      <c r="OPN29" s="271"/>
      <c r="OPO29" s="271"/>
      <c r="OPP29" s="271"/>
      <c r="OPQ29" s="271"/>
      <c r="OPR29" s="271"/>
      <c r="OPS29" s="271"/>
      <c r="OPT29" s="271"/>
      <c r="OPU29" s="271"/>
      <c r="OPV29" s="271"/>
      <c r="OPW29" s="271"/>
      <c r="OPX29" s="271"/>
      <c r="OPY29" s="271"/>
      <c r="OPZ29" s="271"/>
      <c r="OQA29" s="271"/>
      <c r="OQB29" s="271"/>
      <c r="OQC29" s="271"/>
      <c r="OQD29" s="271"/>
      <c r="OQE29" s="271"/>
      <c r="OQF29" s="271"/>
      <c r="OQG29" s="271"/>
      <c r="OQH29" s="271"/>
      <c r="OQI29" s="271"/>
      <c r="OQJ29" s="271"/>
      <c r="OQK29" s="271"/>
      <c r="OQL29" s="271"/>
      <c r="OQM29" s="271"/>
      <c r="OQN29" s="271"/>
      <c r="OQO29" s="271"/>
      <c r="OQP29" s="271"/>
      <c r="OQQ29" s="271"/>
      <c r="OQR29" s="271"/>
      <c r="OQS29" s="271"/>
      <c r="OQT29" s="271"/>
      <c r="OQU29" s="271"/>
      <c r="OQV29" s="271"/>
      <c r="OQW29" s="271"/>
      <c r="OQX29" s="271"/>
      <c r="OQY29" s="271"/>
      <c r="OQZ29" s="271"/>
      <c r="ORA29" s="271"/>
      <c r="ORB29" s="271"/>
      <c r="ORC29" s="271"/>
      <c r="ORD29" s="271"/>
      <c r="ORE29" s="271"/>
      <c r="ORF29" s="271"/>
      <c r="ORG29" s="271"/>
      <c r="ORH29" s="271"/>
      <c r="ORI29" s="271"/>
      <c r="ORJ29" s="271"/>
      <c r="ORK29" s="271"/>
      <c r="ORL29" s="271"/>
      <c r="ORM29" s="271"/>
      <c r="ORN29" s="271"/>
      <c r="ORO29" s="271"/>
      <c r="ORP29" s="271"/>
      <c r="ORQ29" s="271"/>
      <c r="ORR29" s="271"/>
      <c r="ORS29" s="271"/>
      <c r="ORT29" s="271"/>
      <c r="ORU29" s="271"/>
      <c r="ORV29" s="271"/>
      <c r="ORW29" s="271"/>
      <c r="ORX29" s="271"/>
      <c r="ORY29" s="271"/>
      <c r="ORZ29" s="271"/>
      <c r="OSA29" s="271"/>
      <c r="OSB29" s="271"/>
      <c r="OSC29" s="271"/>
      <c r="OSD29" s="271"/>
      <c r="OSE29" s="271"/>
      <c r="OSF29" s="271"/>
      <c r="OSG29" s="271"/>
      <c r="OSH29" s="271"/>
      <c r="OSI29" s="271"/>
      <c r="OSJ29" s="271"/>
      <c r="OSK29" s="271"/>
      <c r="OSL29" s="271"/>
      <c r="OSM29" s="271"/>
      <c r="OSN29" s="271"/>
      <c r="OSO29" s="271"/>
      <c r="OSP29" s="271"/>
      <c r="OSQ29" s="271"/>
      <c r="OSR29" s="271"/>
      <c r="OSS29" s="271"/>
      <c r="OST29" s="271"/>
      <c r="OSU29" s="271"/>
      <c r="OSV29" s="271"/>
      <c r="OSW29" s="271"/>
      <c r="OSX29" s="271"/>
      <c r="OSY29" s="271"/>
      <c r="OSZ29" s="271"/>
      <c r="OTA29" s="271"/>
      <c r="OTB29" s="271"/>
      <c r="OTC29" s="271"/>
      <c r="OTD29" s="271"/>
      <c r="OTE29" s="271"/>
      <c r="OTF29" s="271"/>
      <c r="OTG29" s="271"/>
      <c r="OTH29" s="271"/>
      <c r="OTI29" s="271"/>
      <c r="OTJ29" s="271"/>
      <c r="OTK29" s="271"/>
      <c r="OTL29" s="271"/>
      <c r="OTM29" s="271"/>
      <c r="OTN29" s="271"/>
      <c r="OTO29" s="271"/>
      <c r="OTP29" s="271"/>
      <c r="OTQ29" s="271"/>
      <c r="OTR29" s="271"/>
      <c r="OTS29" s="271"/>
      <c r="OTT29" s="271"/>
      <c r="OTU29" s="271"/>
      <c r="OTV29" s="271"/>
      <c r="OTW29" s="271"/>
      <c r="OTX29" s="271"/>
      <c r="OTY29" s="271"/>
      <c r="OTZ29" s="271"/>
      <c r="OUA29" s="271"/>
      <c r="OUB29" s="271"/>
      <c r="OUC29" s="271"/>
      <c r="OUD29" s="271"/>
      <c r="OUE29" s="271"/>
      <c r="OUF29" s="271"/>
      <c r="OUG29" s="271"/>
      <c r="OUH29" s="271"/>
      <c r="OUI29" s="271"/>
      <c r="OUJ29" s="271"/>
      <c r="OUK29" s="271"/>
      <c r="OUL29" s="271"/>
      <c r="OUM29" s="271"/>
      <c r="OUN29" s="271"/>
      <c r="OUO29" s="271"/>
      <c r="OUP29" s="271"/>
      <c r="OUQ29" s="271"/>
      <c r="OUR29" s="271"/>
      <c r="OUS29" s="271"/>
      <c r="OUT29" s="271"/>
      <c r="OUU29" s="271"/>
      <c r="OUV29" s="271"/>
      <c r="OUW29" s="271"/>
      <c r="OUX29" s="271"/>
      <c r="OUY29" s="271"/>
      <c r="OUZ29" s="271"/>
      <c r="OVA29" s="271"/>
      <c r="OVB29" s="271"/>
      <c r="OVC29" s="271"/>
      <c r="OVD29" s="271"/>
      <c r="OVE29" s="271"/>
      <c r="OVF29" s="271"/>
      <c r="OVG29" s="271"/>
      <c r="OVH29" s="271"/>
      <c r="OVI29" s="271"/>
      <c r="OVJ29" s="271"/>
      <c r="OVK29" s="271"/>
      <c r="OVL29" s="271"/>
      <c r="OVM29" s="271"/>
      <c r="OVN29" s="271"/>
      <c r="OVO29" s="271"/>
      <c r="OVP29" s="271"/>
      <c r="OVQ29" s="271"/>
      <c r="OVR29" s="271"/>
      <c r="OVS29" s="271"/>
      <c r="OVT29" s="271"/>
      <c r="OVU29" s="271"/>
      <c r="OVV29" s="271"/>
      <c r="OVW29" s="271"/>
      <c r="OVX29" s="271"/>
      <c r="OVY29" s="271"/>
      <c r="OVZ29" s="271"/>
      <c r="OWA29" s="271"/>
      <c r="OWB29" s="271"/>
      <c r="OWC29" s="271"/>
      <c r="OWD29" s="271"/>
      <c r="OWE29" s="271"/>
      <c r="OWF29" s="271"/>
      <c r="OWG29" s="271"/>
      <c r="OWH29" s="271"/>
      <c r="OWI29" s="271"/>
      <c r="OWJ29" s="271"/>
      <c r="OWK29" s="271"/>
      <c r="OWL29" s="271"/>
      <c r="OWM29" s="271"/>
      <c r="OWN29" s="271"/>
      <c r="OWO29" s="271"/>
      <c r="OWP29" s="271"/>
      <c r="OWQ29" s="271"/>
      <c r="OWR29" s="271"/>
      <c r="OWS29" s="271"/>
      <c r="OWT29" s="271"/>
      <c r="OWU29" s="271"/>
      <c r="OWV29" s="271"/>
      <c r="OWW29" s="271"/>
      <c r="OWX29" s="271"/>
      <c r="OWY29" s="271"/>
      <c r="OWZ29" s="271"/>
      <c r="OXA29" s="271"/>
      <c r="OXB29" s="271"/>
      <c r="OXC29" s="271"/>
      <c r="OXD29" s="271"/>
      <c r="OXE29" s="271"/>
      <c r="OXF29" s="271"/>
      <c r="OXG29" s="271"/>
      <c r="OXH29" s="271"/>
      <c r="OXI29" s="271"/>
      <c r="OXJ29" s="271"/>
      <c r="OXK29" s="271"/>
      <c r="OXL29" s="271"/>
      <c r="OXM29" s="271"/>
      <c r="OXN29" s="271"/>
      <c r="OXO29" s="271"/>
      <c r="OXP29" s="271"/>
      <c r="OXQ29" s="271"/>
      <c r="OXR29" s="271"/>
      <c r="OXS29" s="271"/>
      <c r="OXT29" s="271"/>
      <c r="OXU29" s="271"/>
      <c r="OXV29" s="271"/>
      <c r="OXW29" s="271"/>
      <c r="OXX29" s="271"/>
      <c r="OXY29" s="271"/>
      <c r="OXZ29" s="271"/>
      <c r="OYA29" s="271"/>
      <c r="OYB29" s="271"/>
      <c r="OYC29" s="271"/>
      <c r="OYD29" s="271"/>
      <c r="OYE29" s="271"/>
      <c r="OYF29" s="271"/>
      <c r="OYG29" s="271"/>
      <c r="OYH29" s="271"/>
      <c r="OYI29" s="271"/>
      <c r="OYJ29" s="271"/>
      <c r="OYK29" s="271"/>
      <c r="OYL29" s="271"/>
      <c r="OYM29" s="271"/>
      <c r="OYN29" s="271"/>
      <c r="OYO29" s="271"/>
      <c r="OYP29" s="271"/>
      <c r="OYQ29" s="271"/>
      <c r="OYR29" s="271"/>
      <c r="OYS29" s="271"/>
      <c r="OYT29" s="271"/>
      <c r="OYU29" s="271"/>
      <c r="OYV29" s="271"/>
      <c r="OYW29" s="271"/>
      <c r="OYX29" s="271"/>
      <c r="OYY29" s="271"/>
      <c r="OYZ29" s="271"/>
      <c r="OZA29" s="271"/>
      <c r="OZB29" s="271"/>
      <c r="OZC29" s="271"/>
      <c r="OZD29" s="271"/>
      <c r="OZE29" s="271"/>
      <c r="OZF29" s="271"/>
      <c r="OZG29" s="271"/>
      <c r="OZH29" s="271"/>
      <c r="OZI29" s="271"/>
      <c r="OZJ29" s="271"/>
      <c r="OZK29" s="271"/>
      <c r="OZL29" s="271"/>
      <c r="OZM29" s="271"/>
      <c r="OZN29" s="271"/>
      <c r="OZO29" s="271"/>
      <c r="OZP29" s="271"/>
      <c r="OZQ29" s="271"/>
      <c r="OZR29" s="271"/>
      <c r="OZS29" s="271"/>
      <c r="OZT29" s="271"/>
      <c r="OZU29" s="271"/>
      <c r="OZV29" s="271"/>
      <c r="OZW29" s="271"/>
      <c r="OZX29" s="271"/>
      <c r="OZY29" s="271"/>
      <c r="OZZ29" s="271"/>
      <c r="PAA29" s="271"/>
      <c r="PAB29" s="271"/>
      <c r="PAC29" s="271"/>
      <c r="PAD29" s="271"/>
      <c r="PAE29" s="271"/>
      <c r="PAF29" s="271"/>
      <c r="PAG29" s="271"/>
      <c r="PAH29" s="271"/>
      <c r="PAI29" s="271"/>
      <c r="PAJ29" s="271"/>
      <c r="PAK29" s="271"/>
      <c r="PAL29" s="271"/>
      <c r="PAM29" s="271"/>
      <c r="PAN29" s="271"/>
      <c r="PAO29" s="271"/>
      <c r="PAP29" s="271"/>
      <c r="PAQ29" s="271"/>
      <c r="PAR29" s="271"/>
      <c r="PAS29" s="271"/>
      <c r="PAT29" s="271"/>
      <c r="PAU29" s="271"/>
      <c r="PAV29" s="271"/>
      <c r="PAW29" s="271"/>
      <c r="PAX29" s="271"/>
      <c r="PAY29" s="271"/>
      <c r="PAZ29" s="271"/>
      <c r="PBA29" s="271"/>
      <c r="PBB29" s="271"/>
      <c r="PBC29" s="271"/>
      <c r="PBD29" s="271"/>
      <c r="PBE29" s="271"/>
      <c r="PBF29" s="271"/>
      <c r="PBG29" s="271"/>
      <c r="PBH29" s="271"/>
      <c r="PBI29" s="271"/>
      <c r="PBJ29" s="271"/>
      <c r="PBK29" s="271"/>
      <c r="PBL29" s="271"/>
      <c r="PBM29" s="271"/>
      <c r="PBN29" s="271"/>
      <c r="PBO29" s="271"/>
      <c r="PBP29" s="271"/>
      <c r="PBQ29" s="271"/>
      <c r="PBR29" s="271"/>
      <c r="PBS29" s="271"/>
      <c r="PBT29" s="271"/>
      <c r="PBU29" s="271"/>
      <c r="PBV29" s="271"/>
      <c r="PBW29" s="271"/>
      <c r="PBX29" s="271"/>
      <c r="PBY29" s="271"/>
      <c r="PBZ29" s="271"/>
      <c r="PCA29" s="271"/>
      <c r="PCB29" s="271"/>
      <c r="PCC29" s="271"/>
      <c r="PCD29" s="271"/>
      <c r="PCE29" s="271"/>
      <c r="PCF29" s="271"/>
      <c r="PCG29" s="271"/>
      <c r="PCH29" s="271"/>
      <c r="PCI29" s="271"/>
      <c r="PCJ29" s="271"/>
      <c r="PCK29" s="271"/>
      <c r="PCL29" s="271"/>
      <c r="PCM29" s="271"/>
      <c r="PCN29" s="271"/>
      <c r="PCO29" s="271"/>
      <c r="PCP29" s="271"/>
      <c r="PCQ29" s="271"/>
      <c r="PCR29" s="271"/>
      <c r="PCS29" s="271"/>
      <c r="PCT29" s="271"/>
      <c r="PCU29" s="271"/>
      <c r="PCV29" s="271"/>
      <c r="PCW29" s="271"/>
      <c r="PCX29" s="271"/>
      <c r="PCY29" s="271"/>
      <c r="PCZ29" s="271"/>
      <c r="PDA29" s="271"/>
      <c r="PDB29" s="271"/>
      <c r="PDC29" s="271"/>
      <c r="PDD29" s="271"/>
      <c r="PDE29" s="271"/>
      <c r="PDF29" s="271"/>
      <c r="PDG29" s="271"/>
      <c r="PDH29" s="271"/>
      <c r="PDI29" s="271"/>
      <c r="PDJ29" s="271"/>
      <c r="PDK29" s="271"/>
      <c r="PDL29" s="271"/>
      <c r="PDM29" s="271"/>
      <c r="PDN29" s="271"/>
      <c r="PDO29" s="271"/>
      <c r="PDP29" s="271"/>
      <c r="PDQ29" s="271"/>
      <c r="PDR29" s="271"/>
      <c r="PDS29" s="271"/>
      <c r="PDT29" s="271"/>
      <c r="PDU29" s="271"/>
      <c r="PDV29" s="271"/>
      <c r="PDW29" s="271"/>
      <c r="PDX29" s="271"/>
      <c r="PDY29" s="271"/>
      <c r="PDZ29" s="271"/>
      <c r="PEA29" s="271"/>
      <c r="PEB29" s="271"/>
      <c r="PEC29" s="271"/>
      <c r="PED29" s="271"/>
      <c r="PEE29" s="271"/>
      <c r="PEF29" s="271"/>
      <c r="PEG29" s="271"/>
      <c r="PEH29" s="271"/>
      <c r="PEI29" s="271"/>
      <c r="PEJ29" s="271"/>
      <c r="PEK29" s="271"/>
      <c r="PEL29" s="271"/>
      <c r="PEM29" s="271"/>
      <c r="PEN29" s="271"/>
      <c r="PEO29" s="271"/>
      <c r="PEP29" s="271"/>
      <c r="PEQ29" s="271"/>
      <c r="PER29" s="271"/>
      <c r="PES29" s="271"/>
      <c r="PET29" s="271"/>
      <c r="PEU29" s="271"/>
      <c r="PEV29" s="271"/>
      <c r="PEW29" s="271"/>
      <c r="PEX29" s="271"/>
      <c r="PEY29" s="271"/>
      <c r="PEZ29" s="271"/>
      <c r="PFA29" s="271"/>
      <c r="PFB29" s="271"/>
      <c r="PFC29" s="271"/>
      <c r="PFD29" s="271"/>
      <c r="PFE29" s="271"/>
      <c r="PFF29" s="271"/>
      <c r="PFG29" s="271"/>
      <c r="PFH29" s="271"/>
      <c r="PFI29" s="271"/>
      <c r="PFJ29" s="271"/>
      <c r="PFK29" s="271"/>
      <c r="PFL29" s="271"/>
      <c r="PFM29" s="271"/>
      <c r="PFN29" s="271"/>
      <c r="PFO29" s="271"/>
      <c r="PFP29" s="271"/>
      <c r="PFQ29" s="271"/>
      <c r="PFR29" s="271"/>
      <c r="PFS29" s="271"/>
      <c r="PFT29" s="271"/>
      <c r="PFU29" s="271"/>
      <c r="PFV29" s="271"/>
      <c r="PFW29" s="271"/>
      <c r="PFX29" s="271"/>
      <c r="PFY29" s="271"/>
      <c r="PFZ29" s="271"/>
      <c r="PGA29" s="271"/>
      <c r="PGB29" s="271"/>
      <c r="PGC29" s="271"/>
      <c r="PGD29" s="271"/>
      <c r="PGE29" s="271"/>
      <c r="PGF29" s="271"/>
      <c r="PGG29" s="271"/>
      <c r="PGH29" s="271"/>
      <c r="PGI29" s="271"/>
      <c r="PGJ29" s="271"/>
      <c r="PGK29" s="271"/>
      <c r="PGL29" s="271"/>
      <c r="PGM29" s="271"/>
      <c r="PGN29" s="271"/>
      <c r="PGO29" s="271"/>
      <c r="PGP29" s="271"/>
      <c r="PGQ29" s="271"/>
      <c r="PGR29" s="271"/>
      <c r="PGS29" s="271"/>
      <c r="PGT29" s="271"/>
      <c r="PGU29" s="271"/>
      <c r="PGV29" s="271"/>
      <c r="PGW29" s="271"/>
      <c r="PGX29" s="271"/>
      <c r="PGY29" s="271"/>
      <c r="PGZ29" s="271"/>
      <c r="PHA29" s="271"/>
      <c r="PHB29" s="271"/>
      <c r="PHC29" s="271"/>
      <c r="PHD29" s="271"/>
      <c r="PHE29" s="271"/>
      <c r="PHF29" s="271"/>
      <c r="PHG29" s="271"/>
      <c r="PHH29" s="271"/>
      <c r="PHI29" s="271"/>
      <c r="PHJ29" s="271"/>
      <c r="PHK29" s="271"/>
      <c r="PHL29" s="271"/>
      <c r="PHM29" s="271"/>
      <c r="PHN29" s="271"/>
      <c r="PHO29" s="271"/>
      <c r="PHP29" s="271"/>
      <c r="PHQ29" s="271"/>
      <c r="PHR29" s="271"/>
      <c r="PHS29" s="271"/>
      <c r="PHT29" s="271"/>
      <c r="PHU29" s="271"/>
      <c r="PHV29" s="271"/>
      <c r="PHW29" s="271"/>
      <c r="PHX29" s="271"/>
      <c r="PHY29" s="271"/>
      <c r="PHZ29" s="271"/>
      <c r="PIA29" s="271"/>
      <c r="PIB29" s="271"/>
      <c r="PIC29" s="271"/>
      <c r="PID29" s="271"/>
      <c r="PIE29" s="271"/>
      <c r="PIF29" s="271"/>
      <c r="PIG29" s="271"/>
      <c r="PIH29" s="271"/>
      <c r="PII29" s="271"/>
      <c r="PIJ29" s="271"/>
      <c r="PIK29" s="271"/>
      <c r="PIL29" s="271"/>
      <c r="PIM29" s="271"/>
      <c r="PIN29" s="271"/>
      <c r="PIO29" s="271"/>
      <c r="PIP29" s="271"/>
      <c r="PIQ29" s="271"/>
      <c r="PIR29" s="271"/>
      <c r="PIS29" s="271"/>
      <c r="PIT29" s="271"/>
      <c r="PIU29" s="271"/>
      <c r="PIV29" s="271"/>
      <c r="PIW29" s="271"/>
      <c r="PIX29" s="271"/>
      <c r="PIY29" s="271"/>
      <c r="PIZ29" s="271"/>
      <c r="PJA29" s="271"/>
      <c r="PJB29" s="271"/>
      <c r="PJC29" s="271"/>
      <c r="PJD29" s="271"/>
      <c r="PJE29" s="271"/>
      <c r="PJF29" s="271"/>
      <c r="PJG29" s="271"/>
      <c r="PJH29" s="271"/>
      <c r="PJI29" s="271"/>
      <c r="PJJ29" s="271"/>
      <c r="PJK29" s="271"/>
      <c r="PJL29" s="271"/>
      <c r="PJM29" s="271"/>
      <c r="PJN29" s="271"/>
      <c r="PJO29" s="271"/>
      <c r="PJP29" s="271"/>
      <c r="PJQ29" s="271"/>
      <c r="PJR29" s="271"/>
      <c r="PJS29" s="271"/>
      <c r="PJT29" s="271"/>
      <c r="PJU29" s="271"/>
      <c r="PJV29" s="271"/>
      <c r="PJW29" s="271"/>
      <c r="PJX29" s="271"/>
      <c r="PJY29" s="271"/>
      <c r="PJZ29" s="271"/>
      <c r="PKA29" s="271"/>
      <c r="PKB29" s="271"/>
      <c r="PKC29" s="271"/>
      <c r="PKD29" s="271"/>
      <c r="PKE29" s="271"/>
      <c r="PKF29" s="271"/>
      <c r="PKG29" s="271"/>
      <c r="PKH29" s="271"/>
      <c r="PKI29" s="271"/>
      <c r="PKJ29" s="271"/>
      <c r="PKK29" s="271"/>
      <c r="PKL29" s="271"/>
      <c r="PKM29" s="271"/>
      <c r="PKN29" s="271"/>
      <c r="PKO29" s="271"/>
      <c r="PKP29" s="271"/>
      <c r="PKQ29" s="271"/>
      <c r="PKR29" s="271"/>
      <c r="PKS29" s="271"/>
      <c r="PKT29" s="271"/>
      <c r="PKU29" s="271"/>
      <c r="PKV29" s="271"/>
      <c r="PKW29" s="271"/>
      <c r="PKX29" s="271"/>
      <c r="PKY29" s="271"/>
      <c r="PKZ29" s="271"/>
      <c r="PLA29" s="271"/>
      <c r="PLB29" s="271"/>
      <c r="PLC29" s="271"/>
      <c r="PLD29" s="271"/>
      <c r="PLE29" s="271"/>
      <c r="PLF29" s="271"/>
      <c r="PLG29" s="271"/>
      <c r="PLH29" s="271"/>
      <c r="PLI29" s="271"/>
      <c r="PLJ29" s="271"/>
      <c r="PLK29" s="271"/>
      <c r="PLL29" s="271"/>
      <c r="PLM29" s="271"/>
      <c r="PLN29" s="271"/>
      <c r="PLO29" s="271"/>
      <c r="PLP29" s="271"/>
      <c r="PLQ29" s="271"/>
      <c r="PLR29" s="271"/>
      <c r="PLS29" s="271"/>
      <c r="PLT29" s="271"/>
      <c r="PLU29" s="271"/>
      <c r="PLV29" s="271"/>
      <c r="PLW29" s="271"/>
      <c r="PLX29" s="271"/>
      <c r="PLY29" s="271"/>
      <c r="PLZ29" s="271"/>
      <c r="PMA29" s="271"/>
      <c r="PMB29" s="271"/>
      <c r="PMC29" s="271"/>
      <c r="PMD29" s="271"/>
      <c r="PME29" s="271"/>
      <c r="PMF29" s="271"/>
      <c r="PMG29" s="271"/>
      <c r="PMH29" s="271"/>
      <c r="PMI29" s="271"/>
      <c r="PMJ29" s="271"/>
      <c r="PMK29" s="271"/>
      <c r="PML29" s="271"/>
      <c r="PMM29" s="271"/>
      <c r="PMN29" s="271"/>
      <c r="PMO29" s="271"/>
      <c r="PMP29" s="271"/>
      <c r="PMQ29" s="271"/>
      <c r="PMR29" s="271"/>
      <c r="PMS29" s="271"/>
      <c r="PMT29" s="271"/>
      <c r="PMU29" s="271"/>
      <c r="PMV29" s="271"/>
      <c r="PMW29" s="271"/>
      <c r="PMX29" s="271"/>
      <c r="PMY29" s="271"/>
      <c r="PMZ29" s="271"/>
      <c r="PNA29" s="271"/>
      <c r="PNB29" s="271"/>
      <c r="PNC29" s="271"/>
      <c r="PND29" s="271"/>
      <c r="PNE29" s="271"/>
      <c r="PNF29" s="271"/>
      <c r="PNG29" s="271"/>
      <c r="PNH29" s="271"/>
      <c r="PNI29" s="271"/>
      <c r="PNJ29" s="271"/>
      <c r="PNK29" s="271"/>
      <c r="PNL29" s="271"/>
      <c r="PNM29" s="271"/>
      <c r="PNN29" s="271"/>
      <c r="PNO29" s="271"/>
      <c r="PNP29" s="271"/>
      <c r="PNQ29" s="271"/>
      <c r="PNR29" s="271"/>
      <c r="PNS29" s="271"/>
      <c r="PNT29" s="271"/>
      <c r="PNU29" s="271"/>
      <c r="PNV29" s="271"/>
      <c r="PNW29" s="271"/>
      <c r="PNX29" s="271"/>
      <c r="PNY29" s="271"/>
      <c r="PNZ29" s="271"/>
      <c r="POA29" s="271"/>
      <c r="POB29" s="271"/>
      <c r="POC29" s="271"/>
      <c r="POD29" s="271"/>
      <c r="POE29" s="271"/>
      <c r="POF29" s="271"/>
      <c r="POG29" s="271"/>
      <c r="POH29" s="271"/>
      <c r="POI29" s="271"/>
      <c r="POJ29" s="271"/>
      <c r="POK29" s="271"/>
      <c r="POL29" s="271"/>
      <c r="POM29" s="271"/>
      <c r="PON29" s="271"/>
      <c r="POO29" s="271"/>
      <c r="POP29" s="271"/>
      <c r="POQ29" s="271"/>
      <c r="POR29" s="271"/>
      <c r="POS29" s="271"/>
      <c r="POT29" s="271"/>
      <c r="POU29" s="271"/>
      <c r="POV29" s="271"/>
      <c r="POW29" s="271"/>
      <c r="POX29" s="271"/>
      <c r="POY29" s="271"/>
      <c r="POZ29" s="271"/>
      <c r="PPA29" s="271"/>
      <c r="PPB29" s="271"/>
      <c r="PPC29" s="271"/>
      <c r="PPD29" s="271"/>
      <c r="PPE29" s="271"/>
      <c r="PPF29" s="271"/>
      <c r="PPG29" s="271"/>
      <c r="PPH29" s="271"/>
      <c r="PPI29" s="271"/>
      <c r="PPJ29" s="271"/>
      <c r="PPK29" s="271"/>
      <c r="PPL29" s="271"/>
      <c r="PPM29" s="271"/>
      <c r="PPN29" s="271"/>
      <c r="PPO29" s="271"/>
      <c r="PPP29" s="271"/>
      <c r="PPQ29" s="271"/>
      <c r="PPR29" s="271"/>
      <c r="PPS29" s="271"/>
      <c r="PPT29" s="271"/>
      <c r="PPU29" s="271"/>
      <c r="PPV29" s="271"/>
      <c r="PPW29" s="271"/>
      <c r="PPX29" s="271"/>
      <c r="PPY29" s="271"/>
      <c r="PPZ29" s="271"/>
      <c r="PQA29" s="271"/>
      <c r="PQB29" s="271"/>
      <c r="PQC29" s="271"/>
      <c r="PQD29" s="271"/>
      <c r="PQE29" s="271"/>
      <c r="PQF29" s="271"/>
      <c r="PQG29" s="271"/>
      <c r="PQH29" s="271"/>
      <c r="PQI29" s="271"/>
      <c r="PQJ29" s="271"/>
      <c r="PQK29" s="271"/>
      <c r="PQL29" s="271"/>
      <c r="PQM29" s="271"/>
      <c r="PQN29" s="271"/>
      <c r="PQO29" s="271"/>
      <c r="PQP29" s="271"/>
      <c r="PQQ29" s="271"/>
      <c r="PQR29" s="271"/>
      <c r="PQS29" s="271"/>
      <c r="PQT29" s="271"/>
      <c r="PQU29" s="271"/>
      <c r="PQV29" s="271"/>
      <c r="PQW29" s="271"/>
      <c r="PQX29" s="271"/>
      <c r="PQY29" s="271"/>
      <c r="PQZ29" s="271"/>
      <c r="PRA29" s="271"/>
      <c r="PRB29" s="271"/>
      <c r="PRC29" s="271"/>
      <c r="PRD29" s="271"/>
      <c r="PRE29" s="271"/>
      <c r="PRF29" s="271"/>
      <c r="PRG29" s="271"/>
      <c r="PRH29" s="271"/>
      <c r="PRI29" s="271"/>
      <c r="PRJ29" s="271"/>
      <c r="PRK29" s="271"/>
      <c r="PRL29" s="271"/>
      <c r="PRM29" s="271"/>
      <c r="PRN29" s="271"/>
      <c r="PRO29" s="271"/>
      <c r="PRP29" s="271"/>
      <c r="PRQ29" s="271"/>
      <c r="PRR29" s="271"/>
      <c r="PRS29" s="271"/>
      <c r="PRT29" s="271"/>
      <c r="PRU29" s="271"/>
      <c r="PRV29" s="271"/>
      <c r="PRW29" s="271"/>
      <c r="PRX29" s="271"/>
      <c r="PRY29" s="271"/>
      <c r="PRZ29" s="271"/>
      <c r="PSA29" s="271"/>
      <c r="PSB29" s="271"/>
      <c r="PSC29" s="271"/>
      <c r="PSD29" s="271"/>
      <c r="PSE29" s="271"/>
      <c r="PSF29" s="271"/>
      <c r="PSG29" s="271"/>
      <c r="PSH29" s="271"/>
      <c r="PSI29" s="271"/>
      <c r="PSJ29" s="271"/>
      <c r="PSK29" s="271"/>
      <c r="PSL29" s="271"/>
      <c r="PSM29" s="271"/>
      <c r="PSN29" s="271"/>
      <c r="PSO29" s="271"/>
      <c r="PSP29" s="271"/>
      <c r="PSQ29" s="271"/>
      <c r="PSR29" s="271"/>
      <c r="PSS29" s="271"/>
      <c r="PST29" s="271"/>
      <c r="PSU29" s="271"/>
      <c r="PSV29" s="271"/>
      <c r="PSW29" s="271"/>
      <c r="PSX29" s="271"/>
      <c r="PSY29" s="271"/>
      <c r="PSZ29" s="271"/>
      <c r="PTA29" s="271"/>
      <c r="PTB29" s="271"/>
      <c r="PTC29" s="271"/>
      <c r="PTD29" s="271"/>
      <c r="PTE29" s="271"/>
      <c r="PTF29" s="271"/>
      <c r="PTG29" s="271"/>
      <c r="PTH29" s="271"/>
      <c r="PTI29" s="271"/>
      <c r="PTJ29" s="271"/>
      <c r="PTK29" s="271"/>
      <c r="PTL29" s="271"/>
      <c r="PTM29" s="271"/>
      <c r="PTN29" s="271"/>
      <c r="PTO29" s="271"/>
      <c r="PTP29" s="271"/>
      <c r="PTQ29" s="271"/>
      <c r="PTR29" s="271"/>
      <c r="PTS29" s="271"/>
      <c r="PTT29" s="271"/>
      <c r="PTU29" s="271"/>
      <c r="PTV29" s="271"/>
      <c r="PTW29" s="271"/>
      <c r="PTX29" s="271"/>
      <c r="PTY29" s="271"/>
      <c r="PTZ29" s="271"/>
      <c r="PUA29" s="271"/>
      <c r="PUB29" s="271"/>
      <c r="PUC29" s="271"/>
      <c r="PUD29" s="271"/>
      <c r="PUE29" s="271"/>
      <c r="PUF29" s="271"/>
      <c r="PUG29" s="271"/>
      <c r="PUH29" s="271"/>
      <c r="PUI29" s="271"/>
      <c r="PUJ29" s="271"/>
      <c r="PUK29" s="271"/>
      <c r="PUL29" s="271"/>
      <c r="PUM29" s="271"/>
      <c r="PUN29" s="271"/>
      <c r="PUO29" s="271"/>
      <c r="PUP29" s="271"/>
      <c r="PUQ29" s="271"/>
      <c r="PUR29" s="271"/>
      <c r="PUS29" s="271"/>
      <c r="PUT29" s="271"/>
      <c r="PUU29" s="271"/>
      <c r="PUV29" s="271"/>
      <c r="PUW29" s="271"/>
      <c r="PUX29" s="271"/>
      <c r="PUY29" s="271"/>
      <c r="PUZ29" s="271"/>
      <c r="PVA29" s="271"/>
      <c r="PVB29" s="271"/>
      <c r="PVC29" s="271"/>
      <c r="PVD29" s="271"/>
      <c r="PVE29" s="271"/>
      <c r="PVF29" s="271"/>
      <c r="PVG29" s="271"/>
      <c r="PVH29" s="271"/>
      <c r="PVI29" s="271"/>
      <c r="PVJ29" s="271"/>
      <c r="PVK29" s="271"/>
      <c r="PVL29" s="271"/>
      <c r="PVM29" s="271"/>
      <c r="PVN29" s="271"/>
      <c r="PVO29" s="271"/>
      <c r="PVP29" s="271"/>
      <c r="PVQ29" s="271"/>
      <c r="PVR29" s="271"/>
      <c r="PVS29" s="271"/>
      <c r="PVT29" s="271"/>
      <c r="PVU29" s="271"/>
      <c r="PVV29" s="271"/>
      <c r="PVW29" s="271"/>
      <c r="PVX29" s="271"/>
      <c r="PVY29" s="271"/>
      <c r="PVZ29" s="271"/>
      <c r="PWA29" s="271"/>
      <c r="PWB29" s="271"/>
      <c r="PWC29" s="271"/>
      <c r="PWD29" s="271"/>
      <c r="PWE29" s="271"/>
      <c r="PWF29" s="271"/>
      <c r="PWG29" s="271"/>
      <c r="PWH29" s="271"/>
      <c r="PWI29" s="271"/>
      <c r="PWJ29" s="271"/>
      <c r="PWK29" s="271"/>
      <c r="PWL29" s="271"/>
      <c r="PWM29" s="271"/>
      <c r="PWN29" s="271"/>
      <c r="PWO29" s="271"/>
      <c r="PWP29" s="271"/>
      <c r="PWQ29" s="271"/>
      <c r="PWR29" s="271"/>
      <c r="PWS29" s="271"/>
      <c r="PWT29" s="271"/>
      <c r="PWU29" s="271"/>
      <c r="PWV29" s="271"/>
      <c r="PWW29" s="271"/>
      <c r="PWX29" s="271"/>
      <c r="PWY29" s="271"/>
      <c r="PWZ29" s="271"/>
      <c r="PXA29" s="271"/>
      <c r="PXB29" s="271"/>
      <c r="PXC29" s="271"/>
      <c r="PXD29" s="271"/>
      <c r="PXE29" s="271"/>
      <c r="PXF29" s="271"/>
      <c r="PXG29" s="271"/>
      <c r="PXH29" s="271"/>
      <c r="PXI29" s="271"/>
      <c r="PXJ29" s="271"/>
      <c r="PXK29" s="271"/>
      <c r="PXL29" s="271"/>
      <c r="PXM29" s="271"/>
      <c r="PXN29" s="271"/>
      <c r="PXO29" s="271"/>
      <c r="PXP29" s="271"/>
      <c r="PXQ29" s="271"/>
      <c r="PXR29" s="271"/>
      <c r="PXS29" s="271"/>
      <c r="PXT29" s="271"/>
      <c r="PXU29" s="271"/>
      <c r="PXV29" s="271"/>
      <c r="PXW29" s="271"/>
      <c r="PXX29" s="271"/>
      <c r="PXY29" s="271"/>
      <c r="PXZ29" s="271"/>
      <c r="PYA29" s="271"/>
      <c r="PYB29" s="271"/>
      <c r="PYC29" s="271"/>
      <c r="PYD29" s="271"/>
      <c r="PYE29" s="271"/>
      <c r="PYF29" s="271"/>
      <c r="PYG29" s="271"/>
      <c r="PYH29" s="271"/>
      <c r="PYI29" s="271"/>
      <c r="PYJ29" s="271"/>
      <c r="PYK29" s="271"/>
      <c r="PYL29" s="271"/>
      <c r="PYM29" s="271"/>
      <c r="PYN29" s="271"/>
      <c r="PYO29" s="271"/>
      <c r="PYP29" s="271"/>
      <c r="PYQ29" s="271"/>
      <c r="PYR29" s="271"/>
      <c r="PYS29" s="271"/>
      <c r="PYT29" s="271"/>
      <c r="PYU29" s="271"/>
      <c r="PYV29" s="271"/>
      <c r="PYW29" s="271"/>
      <c r="PYX29" s="271"/>
      <c r="PYY29" s="271"/>
      <c r="PYZ29" s="271"/>
      <c r="PZA29" s="271"/>
      <c r="PZB29" s="271"/>
      <c r="PZC29" s="271"/>
      <c r="PZD29" s="271"/>
      <c r="PZE29" s="271"/>
      <c r="PZF29" s="271"/>
      <c r="PZG29" s="271"/>
      <c r="PZH29" s="271"/>
      <c r="PZI29" s="271"/>
      <c r="PZJ29" s="271"/>
      <c r="PZK29" s="271"/>
      <c r="PZL29" s="271"/>
      <c r="PZM29" s="271"/>
      <c r="PZN29" s="271"/>
      <c r="PZO29" s="271"/>
      <c r="PZP29" s="271"/>
      <c r="PZQ29" s="271"/>
      <c r="PZR29" s="271"/>
      <c r="PZS29" s="271"/>
      <c r="PZT29" s="271"/>
      <c r="PZU29" s="271"/>
      <c r="PZV29" s="271"/>
      <c r="PZW29" s="271"/>
      <c r="PZX29" s="271"/>
      <c r="PZY29" s="271"/>
      <c r="PZZ29" s="271"/>
      <c r="QAA29" s="271"/>
      <c r="QAB29" s="271"/>
      <c r="QAC29" s="271"/>
      <c r="QAD29" s="271"/>
      <c r="QAE29" s="271"/>
      <c r="QAF29" s="271"/>
      <c r="QAG29" s="271"/>
      <c r="QAH29" s="271"/>
      <c r="QAI29" s="271"/>
      <c r="QAJ29" s="271"/>
      <c r="QAK29" s="271"/>
      <c r="QAL29" s="271"/>
      <c r="QAM29" s="271"/>
      <c r="QAN29" s="271"/>
      <c r="QAO29" s="271"/>
      <c r="QAP29" s="271"/>
      <c r="QAQ29" s="271"/>
      <c r="QAR29" s="271"/>
      <c r="QAS29" s="271"/>
      <c r="QAT29" s="271"/>
      <c r="QAU29" s="271"/>
      <c r="QAV29" s="271"/>
      <c r="QAW29" s="271"/>
      <c r="QAX29" s="271"/>
      <c r="QAY29" s="271"/>
      <c r="QAZ29" s="271"/>
      <c r="QBA29" s="271"/>
      <c r="QBB29" s="271"/>
      <c r="QBC29" s="271"/>
      <c r="QBD29" s="271"/>
      <c r="QBE29" s="271"/>
      <c r="QBF29" s="271"/>
      <c r="QBG29" s="271"/>
      <c r="QBH29" s="271"/>
      <c r="QBI29" s="271"/>
      <c r="QBJ29" s="271"/>
      <c r="QBK29" s="271"/>
      <c r="QBL29" s="271"/>
      <c r="QBM29" s="271"/>
      <c r="QBN29" s="271"/>
      <c r="QBO29" s="271"/>
      <c r="QBP29" s="271"/>
      <c r="QBQ29" s="271"/>
      <c r="QBR29" s="271"/>
      <c r="QBS29" s="271"/>
      <c r="QBT29" s="271"/>
      <c r="QBU29" s="271"/>
      <c r="QBV29" s="271"/>
      <c r="QBW29" s="271"/>
      <c r="QBX29" s="271"/>
      <c r="QBY29" s="271"/>
      <c r="QBZ29" s="271"/>
      <c r="QCA29" s="271"/>
      <c r="QCB29" s="271"/>
      <c r="QCC29" s="271"/>
      <c r="QCD29" s="271"/>
      <c r="QCE29" s="271"/>
      <c r="QCF29" s="271"/>
      <c r="QCG29" s="271"/>
      <c r="QCH29" s="271"/>
      <c r="QCI29" s="271"/>
      <c r="QCJ29" s="271"/>
      <c r="QCK29" s="271"/>
      <c r="QCL29" s="271"/>
      <c r="QCM29" s="271"/>
      <c r="QCN29" s="271"/>
      <c r="QCO29" s="271"/>
      <c r="QCP29" s="271"/>
      <c r="QCQ29" s="271"/>
      <c r="QCR29" s="271"/>
      <c r="QCS29" s="271"/>
      <c r="QCT29" s="271"/>
      <c r="QCU29" s="271"/>
      <c r="QCV29" s="271"/>
      <c r="QCW29" s="271"/>
      <c r="QCX29" s="271"/>
      <c r="QCY29" s="271"/>
      <c r="QCZ29" s="271"/>
      <c r="QDA29" s="271"/>
      <c r="QDB29" s="271"/>
      <c r="QDC29" s="271"/>
      <c r="QDD29" s="271"/>
      <c r="QDE29" s="271"/>
      <c r="QDF29" s="271"/>
      <c r="QDG29" s="271"/>
      <c r="QDH29" s="271"/>
      <c r="QDI29" s="271"/>
      <c r="QDJ29" s="271"/>
      <c r="QDK29" s="271"/>
      <c r="QDL29" s="271"/>
      <c r="QDM29" s="271"/>
      <c r="QDN29" s="271"/>
      <c r="QDO29" s="271"/>
      <c r="QDP29" s="271"/>
      <c r="QDQ29" s="271"/>
      <c r="QDR29" s="271"/>
      <c r="QDS29" s="271"/>
      <c r="QDT29" s="271"/>
      <c r="QDU29" s="271"/>
      <c r="QDV29" s="271"/>
      <c r="QDW29" s="271"/>
      <c r="QDX29" s="271"/>
      <c r="QDY29" s="271"/>
      <c r="QDZ29" s="271"/>
      <c r="QEA29" s="271"/>
      <c r="QEB29" s="271"/>
      <c r="QEC29" s="271"/>
      <c r="QED29" s="271"/>
      <c r="QEE29" s="271"/>
      <c r="QEF29" s="271"/>
      <c r="QEG29" s="271"/>
      <c r="QEH29" s="271"/>
      <c r="QEI29" s="271"/>
      <c r="QEJ29" s="271"/>
      <c r="QEK29" s="271"/>
      <c r="QEL29" s="271"/>
      <c r="QEM29" s="271"/>
      <c r="QEN29" s="271"/>
      <c r="QEO29" s="271"/>
      <c r="QEP29" s="271"/>
      <c r="QEQ29" s="271"/>
      <c r="QER29" s="271"/>
      <c r="QES29" s="271"/>
      <c r="QET29" s="271"/>
      <c r="QEU29" s="271"/>
      <c r="QEV29" s="271"/>
      <c r="QEW29" s="271"/>
      <c r="QEX29" s="271"/>
      <c r="QEY29" s="271"/>
      <c r="QEZ29" s="271"/>
      <c r="QFA29" s="271"/>
      <c r="QFB29" s="271"/>
      <c r="QFC29" s="271"/>
      <c r="QFD29" s="271"/>
      <c r="QFE29" s="271"/>
      <c r="QFF29" s="271"/>
      <c r="QFG29" s="271"/>
      <c r="QFH29" s="271"/>
      <c r="QFI29" s="271"/>
      <c r="QFJ29" s="271"/>
      <c r="QFK29" s="271"/>
      <c r="QFL29" s="271"/>
      <c r="QFM29" s="271"/>
      <c r="QFN29" s="271"/>
      <c r="QFO29" s="271"/>
      <c r="QFP29" s="271"/>
      <c r="QFQ29" s="271"/>
      <c r="QFR29" s="271"/>
      <c r="QFS29" s="271"/>
      <c r="QFT29" s="271"/>
      <c r="QFU29" s="271"/>
      <c r="QFV29" s="271"/>
      <c r="QFW29" s="271"/>
      <c r="QFX29" s="271"/>
      <c r="QFY29" s="271"/>
      <c r="QFZ29" s="271"/>
      <c r="QGA29" s="271"/>
      <c r="QGB29" s="271"/>
      <c r="QGC29" s="271"/>
      <c r="QGD29" s="271"/>
      <c r="QGE29" s="271"/>
      <c r="QGF29" s="271"/>
      <c r="QGG29" s="271"/>
      <c r="QGH29" s="271"/>
      <c r="QGI29" s="271"/>
      <c r="QGJ29" s="271"/>
      <c r="QGK29" s="271"/>
      <c r="QGL29" s="271"/>
      <c r="QGM29" s="271"/>
      <c r="QGN29" s="271"/>
      <c r="QGO29" s="271"/>
      <c r="QGP29" s="271"/>
      <c r="QGQ29" s="271"/>
      <c r="QGR29" s="271"/>
      <c r="QGS29" s="271"/>
      <c r="QGT29" s="271"/>
      <c r="QGU29" s="271"/>
      <c r="QGV29" s="271"/>
      <c r="QGW29" s="271"/>
      <c r="QGX29" s="271"/>
      <c r="QGY29" s="271"/>
      <c r="QGZ29" s="271"/>
      <c r="QHA29" s="271"/>
      <c r="QHB29" s="271"/>
      <c r="QHC29" s="271"/>
      <c r="QHD29" s="271"/>
      <c r="QHE29" s="271"/>
      <c r="QHF29" s="271"/>
      <c r="QHG29" s="271"/>
      <c r="QHH29" s="271"/>
      <c r="QHI29" s="271"/>
      <c r="QHJ29" s="271"/>
      <c r="QHK29" s="271"/>
      <c r="QHL29" s="271"/>
      <c r="QHM29" s="271"/>
      <c r="QHN29" s="271"/>
      <c r="QHO29" s="271"/>
      <c r="QHP29" s="271"/>
      <c r="QHQ29" s="271"/>
      <c r="QHR29" s="271"/>
      <c r="QHS29" s="271"/>
      <c r="QHT29" s="271"/>
      <c r="QHU29" s="271"/>
      <c r="QHV29" s="271"/>
      <c r="QHW29" s="271"/>
      <c r="QHX29" s="271"/>
      <c r="QHY29" s="271"/>
      <c r="QHZ29" s="271"/>
      <c r="QIA29" s="271"/>
      <c r="QIB29" s="271"/>
      <c r="QIC29" s="271"/>
      <c r="QID29" s="271"/>
      <c r="QIE29" s="271"/>
      <c r="QIF29" s="271"/>
      <c r="QIG29" s="271"/>
      <c r="QIH29" s="271"/>
      <c r="QII29" s="271"/>
      <c r="QIJ29" s="271"/>
      <c r="QIK29" s="271"/>
      <c r="QIL29" s="271"/>
      <c r="QIM29" s="271"/>
      <c r="QIN29" s="271"/>
      <c r="QIO29" s="271"/>
      <c r="QIP29" s="271"/>
      <c r="QIQ29" s="271"/>
      <c r="QIR29" s="271"/>
      <c r="QIS29" s="271"/>
      <c r="QIT29" s="271"/>
      <c r="QIU29" s="271"/>
      <c r="QIV29" s="271"/>
      <c r="QIW29" s="271"/>
      <c r="QIX29" s="271"/>
      <c r="QIY29" s="271"/>
      <c r="QIZ29" s="271"/>
      <c r="QJA29" s="271"/>
      <c r="QJB29" s="271"/>
      <c r="QJC29" s="271"/>
      <c r="QJD29" s="271"/>
      <c r="QJE29" s="271"/>
      <c r="QJF29" s="271"/>
      <c r="QJG29" s="271"/>
      <c r="QJH29" s="271"/>
      <c r="QJI29" s="271"/>
      <c r="QJJ29" s="271"/>
      <c r="QJK29" s="271"/>
      <c r="QJL29" s="271"/>
      <c r="QJM29" s="271"/>
      <c r="QJN29" s="271"/>
      <c r="QJO29" s="271"/>
      <c r="QJP29" s="271"/>
      <c r="QJQ29" s="271"/>
      <c r="QJR29" s="271"/>
      <c r="QJS29" s="271"/>
      <c r="QJT29" s="271"/>
      <c r="QJU29" s="271"/>
      <c r="QJV29" s="271"/>
      <c r="QJW29" s="271"/>
      <c r="QJX29" s="271"/>
      <c r="QJY29" s="271"/>
      <c r="QJZ29" s="271"/>
      <c r="QKA29" s="271"/>
      <c r="QKB29" s="271"/>
      <c r="QKC29" s="271"/>
      <c r="QKD29" s="271"/>
      <c r="QKE29" s="271"/>
      <c r="QKF29" s="271"/>
      <c r="QKG29" s="271"/>
      <c r="QKH29" s="271"/>
      <c r="QKI29" s="271"/>
      <c r="QKJ29" s="271"/>
      <c r="QKK29" s="271"/>
      <c r="QKL29" s="271"/>
      <c r="QKM29" s="271"/>
      <c r="QKN29" s="271"/>
      <c r="QKO29" s="271"/>
      <c r="QKP29" s="271"/>
      <c r="QKQ29" s="271"/>
      <c r="QKR29" s="271"/>
      <c r="QKS29" s="271"/>
      <c r="QKT29" s="271"/>
      <c r="QKU29" s="271"/>
      <c r="QKV29" s="271"/>
      <c r="QKW29" s="271"/>
      <c r="QKX29" s="271"/>
      <c r="QKY29" s="271"/>
      <c r="QKZ29" s="271"/>
      <c r="QLA29" s="271"/>
      <c r="QLB29" s="271"/>
      <c r="QLC29" s="271"/>
      <c r="QLD29" s="271"/>
      <c r="QLE29" s="271"/>
      <c r="QLF29" s="271"/>
      <c r="QLG29" s="271"/>
      <c r="QLH29" s="271"/>
      <c r="QLI29" s="271"/>
      <c r="QLJ29" s="271"/>
      <c r="QLK29" s="271"/>
      <c r="QLL29" s="271"/>
      <c r="QLM29" s="271"/>
      <c r="QLN29" s="271"/>
      <c r="QLO29" s="271"/>
      <c r="QLP29" s="271"/>
      <c r="QLQ29" s="271"/>
      <c r="QLR29" s="271"/>
      <c r="QLS29" s="271"/>
      <c r="QLT29" s="271"/>
      <c r="QLU29" s="271"/>
      <c r="QLV29" s="271"/>
      <c r="QLW29" s="271"/>
      <c r="QLX29" s="271"/>
      <c r="QLY29" s="271"/>
      <c r="QLZ29" s="271"/>
      <c r="QMA29" s="271"/>
      <c r="QMB29" s="271"/>
      <c r="QMC29" s="271"/>
      <c r="QMD29" s="271"/>
      <c r="QME29" s="271"/>
      <c r="QMF29" s="271"/>
      <c r="QMG29" s="271"/>
      <c r="QMH29" s="271"/>
      <c r="QMI29" s="271"/>
      <c r="QMJ29" s="271"/>
      <c r="QMK29" s="271"/>
      <c r="QML29" s="271"/>
      <c r="QMM29" s="271"/>
      <c r="QMN29" s="271"/>
      <c r="QMO29" s="271"/>
      <c r="QMP29" s="271"/>
      <c r="QMQ29" s="271"/>
      <c r="QMR29" s="271"/>
      <c r="QMS29" s="271"/>
      <c r="QMT29" s="271"/>
      <c r="QMU29" s="271"/>
      <c r="QMV29" s="271"/>
      <c r="QMW29" s="271"/>
      <c r="QMX29" s="271"/>
      <c r="QMY29" s="271"/>
      <c r="QMZ29" s="271"/>
      <c r="QNA29" s="271"/>
      <c r="QNB29" s="271"/>
      <c r="QNC29" s="271"/>
      <c r="QND29" s="271"/>
      <c r="QNE29" s="271"/>
      <c r="QNF29" s="271"/>
      <c r="QNG29" s="271"/>
      <c r="QNH29" s="271"/>
      <c r="QNI29" s="271"/>
      <c r="QNJ29" s="271"/>
      <c r="QNK29" s="271"/>
      <c r="QNL29" s="271"/>
      <c r="QNM29" s="271"/>
      <c r="QNN29" s="271"/>
      <c r="QNO29" s="271"/>
      <c r="QNP29" s="271"/>
      <c r="QNQ29" s="271"/>
      <c r="QNR29" s="271"/>
      <c r="QNS29" s="271"/>
      <c r="QNT29" s="271"/>
      <c r="QNU29" s="271"/>
      <c r="QNV29" s="271"/>
      <c r="QNW29" s="271"/>
      <c r="QNX29" s="271"/>
      <c r="QNY29" s="271"/>
      <c r="QNZ29" s="271"/>
      <c r="QOA29" s="271"/>
      <c r="QOB29" s="271"/>
      <c r="QOC29" s="271"/>
      <c r="QOD29" s="271"/>
      <c r="QOE29" s="271"/>
      <c r="QOF29" s="271"/>
      <c r="QOG29" s="271"/>
      <c r="QOH29" s="271"/>
      <c r="QOI29" s="271"/>
      <c r="QOJ29" s="271"/>
      <c r="QOK29" s="271"/>
      <c r="QOL29" s="271"/>
      <c r="QOM29" s="271"/>
      <c r="QON29" s="271"/>
      <c r="QOO29" s="271"/>
      <c r="QOP29" s="271"/>
      <c r="QOQ29" s="271"/>
      <c r="QOR29" s="271"/>
      <c r="QOS29" s="271"/>
      <c r="QOT29" s="271"/>
      <c r="QOU29" s="271"/>
      <c r="QOV29" s="271"/>
      <c r="QOW29" s="271"/>
      <c r="QOX29" s="271"/>
      <c r="QOY29" s="271"/>
      <c r="QOZ29" s="271"/>
      <c r="QPA29" s="271"/>
      <c r="QPB29" s="271"/>
      <c r="QPC29" s="271"/>
      <c r="QPD29" s="271"/>
      <c r="QPE29" s="271"/>
      <c r="QPF29" s="271"/>
      <c r="QPG29" s="271"/>
      <c r="QPH29" s="271"/>
      <c r="QPI29" s="271"/>
      <c r="QPJ29" s="271"/>
      <c r="QPK29" s="271"/>
      <c r="QPL29" s="271"/>
      <c r="QPM29" s="271"/>
      <c r="QPN29" s="271"/>
      <c r="QPO29" s="271"/>
      <c r="QPP29" s="271"/>
      <c r="QPQ29" s="271"/>
      <c r="QPR29" s="271"/>
      <c r="QPS29" s="271"/>
      <c r="QPT29" s="271"/>
      <c r="QPU29" s="271"/>
      <c r="QPV29" s="271"/>
      <c r="QPW29" s="271"/>
      <c r="QPX29" s="271"/>
      <c r="QPY29" s="271"/>
      <c r="QPZ29" s="271"/>
      <c r="QQA29" s="271"/>
      <c r="QQB29" s="271"/>
      <c r="QQC29" s="271"/>
      <c r="QQD29" s="271"/>
      <c r="QQE29" s="271"/>
      <c r="QQF29" s="271"/>
      <c r="QQG29" s="271"/>
      <c r="QQH29" s="271"/>
      <c r="QQI29" s="271"/>
      <c r="QQJ29" s="271"/>
      <c r="QQK29" s="271"/>
      <c r="QQL29" s="271"/>
      <c r="QQM29" s="271"/>
      <c r="QQN29" s="271"/>
      <c r="QQO29" s="271"/>
      <c r="QQP29" s="271"/>
      <c r="QQQ29" s="271"/>
      <c r="QQR29" s="271"/>
      <c r="QQS29" s="271"/>
      <c r="QQT29" s="271"/>
      <c r="QQU29" s="271"/>
      <c r="QQV29" s="271"/>
      <c r="QQW29" s="271"/>
      <c r="QQX29" s="271"/>
      <c r="QQY29" s="271"/>
      <c r="QQZ29" s="271"/>
      <c r="QRA29" s="271"/>
      <c r="QRB29" s="271"/>
      <c r="QRC29" s="271"/>
      <c r="QRD29" s="271"/>
      <c r="QRE29" s="271"/>
      <c r="QRF29" s="271"/>
      <c r="QRG29" s="271"/>
      <c r="QRH29" s="271"/>
      <c r="QRI29" s="271"/>
      <c r="QRJ29" s="271"/>
      <c r="QRK29" s="271"/>
      <c r="QRL29" s="271"/>
      <c r="QRM29" s="271"/>
      <c r="QRN29" s="271"/>
      <c r="QRO29" s="271"/>
      <c r="QRP29" s="271"/>
      <c r="QRQ29" s="271"/>
      <c r="QRR29" s="271"/>
      <c r="QRS29" s="271"/>
      <c r="QRT29" s="271"/>
      <c r="QRU29" s="271"/>
      <c r="QRV29" s="271"/>
      <c r="QRW29" s="271"/>
      <c r="QRX29" s="271"/>
      <c r="QRY29" s="271"/>
      <c r="QRZ29" s="271"/>
      <c r="QSA29" s="271"/>
      <c r="QSB29" s="271"/>
      <c r="QSC29" s="271"/>
      <c r="QSD29" s="271"/>
      <c r="QSE29" s="271"/>
      <c r="QSF29" s="271"/>
      <c r="QSG29" s="271"/>
      <c r="QSH29" s="271"/>
      <c r="QSI29" s="271"/>
      <c r="QSJ29" s="271"/>
      <c r="QSK29" s="271"/>
      <c r="QSL29" s="271"/>
      <c r="QSM29" s="271"/>
      <c r="QSN29" s="271"/>
      <c r="QSO29" s="271"/>
      <c r="QSP29" s="271"/>
      <c r="QSQ29" s="271"/>
      <c r="QSR29" s="271"/>
      <c r="QSS29" s="271"/>
      <c r="QST29" s="271"/>
      <c r="QSU29" s="271"/>
      <c r="QSV29" s="271"/>
      <c r="QSW29" s="271"/>
      <c r="QSX29" s="271"/>
      <c r="QSY29" s="271"/>
      <c r="QSZ29" s="271"/>
      <c r="QTA29" s="271"/>
      <c r="QTB29" s="271"/>
      <c r="QTC29" s="271"/>
      <c r="QTD29" s="271"/>
      <c r="QTE29" s="271"/>
      <c r="QTF29" s="271"/>
      <c r="QTG29" s="271"/>
      <c r="QTH29" s="271"/>
      <c r="QTI29" s="271"/>
      <c r="QTJ29" s="271"/>
      <c r="QTK29" s="271"/>
      <c r="QTL29" s="271"/>
      <c r="QTM29" s="271"/>
      <c r="QTN29" s="271"/>
      <c r="QTO29" s="271"/>
      <c r="QTP29" s="271"/>
      <c r="QTQ29" s="271"/>
      <c r="QTR29" s="271"/>
      <c r="QTS29" s="271"/>
      <c r="QTT29" s="271"/>
      <c r="QTU29" s="271"/>
      <c r="QTV29" s="271"/>
      <c r="QTW29" s="271"/>
      <c r="QTX29" s="271"/>
      <c r="QTY29" s="271"/>
      <c r="QTZ29" s="271"/>
      <c r="QUA29" s="271"/>
      <c r="QUB29" s="271"/>
      <c r="QUC29" s="271"/>
      <c r="QUD29" s="271"/>
      <c r="QUE29" s="271"/>
      <c r="QUF29" s="271"/>
      <c r="QUG29" s="271"/>
      <c r="QUH29" s="271"/>
      <c r="QUI29" s="271"/>
      <c r="QUJ29" s="271"/>
      <c r="QUK29" s="271"/>
      <c r="QUL29" s="271"/>
      <c r="QUM29" s="271"/>
      <c r="QUN29" s="271"/>
      <c r="QUO29" s="271"/>
      <c r="QUP29" s="271"/>
      <c r="QUQ29" s="271"/>
      <c r="QUR29" s="271"/>
      <c r="QUS29" s="271"/>
      <c r="QUT29" s="271"/>
      <c r="QUU29" s="271"/>
      <c r="QUV29" s="271"/>
      <c r="QUW29" s="271"/>
      <c r="QUX29" s="271"/>
      <c r="QUY29" s="271"/>
      <c r="QUZ29" s="271"/>
      <c r="QVA29" s="271"/>
      <c r="QVB29" s="271"/>
      <c r="QVC29" s="271"/>
      <c r="QVD29" s="271"/>
      <c r="QVE29" s="271"/>
      <c r="QVF29" s="271"/>
      <c r="QVG29" s="271"/>
      <c r="QVH29" s="271"/>
      <c r="QVI29" s="271"/>
      <c r="QVJ29" s="271"/>
      <c r="QVK29" s="271"/>
      <c r="QVL29" s="271"/>
      <c r="QVM29" s="271"/>
      <c r="QVN29" s="271"/>
      <c r="QVO29" s="271"/>
      <c r="QVP29" s="271"/>
      <c r="QVQ29" s="271"/>
      <c r="QVR29" s="271"/>
      <c r="QVS29" s="271"/>
      <c r="QVT29" s="271"/>
      <c r="QVU29" s="271"/>
      <c r="QVV29" s="271"/>
      <c r="QVW29" s="271"/>
      <c r="QVX29" s="271"/>
      <c r="QVY29" s="271"/>
      <c r="QVZ29" s="271"/>
      <c r="QWA29" s="271"/>
      <c r="QWB29" s="271"/>
      <c r="QWC29" s="271"/>
      <c r="QWD29" s="271"/>
      <c r="QWE29" s="271"/>
      <c r="QWF29" s="271"/>
      <c r="QWG29" s="271"/>
      <c r="QWH29" s="271"/>
      <c r="QWI29" s="271"/>
      <c r="QWJ29" s="271"/>
      <c r="QWK29" s="271"/>
      <c r="QWL29" s="271"/>
      <c r="QWM29" s="271"/>
      <c r="QWN29" s="271"/>
      <c r="QWO29" s="271"/>
      <c r="QWP29" s="271"/>
      <c r="QWQ29" s="271"/>
      <c r="QWR29" s="271"/>
      <c r="QWS29" s="271"/>
      <c r="QWT29" s="271"/>
      <c r="QWU29" s="271"/>
      <c r="QWV29" s="271"/>
      <c r="QWW29" s="271"/>
      <c r="QWX29" s="271"/>
      <c r="QWY29" s="271"/>
      <c r="QWZ29" s="271"/>
      <c r="QXA29" s="271"/>
      <c r="QXB29" s="271"/>
      <c r="QXC29" s="271"/>
      <c r="QXD29" s="271"/>
      <c r="QXE29" s="271"/>
      <c r="QXF29" s="271"/>
      <c r="QXG29" s="271"/>
      <c r="QXH29" s="271"/>
      <c r="QXI29" s="271"/>
      <c r="QXJ29" s="271"/>
      <c r="QXK29" s="271"/>
      <c r="QXL29" s="271"/>
      <c r="QXM29" s="271"/>
      <c r="QXN29" s="271"/>
      <c r="QXO29" s="271"/>
      <c r="QXP29" s="271"/>
      <c r="QXQ29" s="271"/>
      <c r="QXR29" s="271"/>
      <c r="QXS29" s="271"/>
      <c r="QXT29" s="271"/>
      <c r="QXU29" s="271"/>
      <c r="QXV29" s="271"/>
      <c r="QXW29" s="271"/>
      <c r="QXX29" s="271"/>
      <c r="QXY29" s="271"/>
      <c r="QXZ29" s="271"/>
      <c r="QYA29" s="271"/>
      <c r="QYB29" s="271"/>
      <c r="QYC29" s="271"/>
      <c r="QYD29" s="271"/>
      <c r="QYE29" s="271"/>
      <c r="QYF29" s="271"/>
      <c r="QYG29" s="271"/>
      <c r="QYH29" s="271"/>
      <c r="QYI29" s="271"/>
      <c r="QYJ29" s="271"/>
      <c r="QYK29" s="271"/>
      <c r="QYL29" s="271"/>
      <c r="QYM29" s="271"/>
      <c r="QYN29" s="271"/>
      <c r="QYO29" s="271"/>
      <c r="QYP29" s="271"/>
      <c r="QYQ29" s="271"/>
      <c r="QYR29" s="271"/>
      <c r="QYS29" s="271"/>
      <c r="QYT29" s="271"/>
      <c r="QYU29" s="271"/>
      <c r="QYV29" s="271"/>
      <c r="QYW29" s="271"/>
      <c r="QYX29" s="271"/>
      <c r="QYY29" s="271"/>
      <c r="QYZ29" s="271"/>
      <c r="QZA29" s="271"/>
      <c r="QZB29" s="271"/>
      <c r="QZC29" s="271"/>
      <c r="QZD29" s="271"/>
      <c r="QZE29" s="271"/>
      <c r="QZF29" s="271"/>
      <c r="QZG29" s="271"/>
      <c r="QZH29" s="271"/>
      <c r="QZI29" s="271"/>
      <c r="QZJ29" s="271"/>
      <c r="QZK29" s="271"/>
      <c r="QZL29" s="271"/>
      <c r="QZM29" s="271"/>
      <c r="QZN29" s="271"/>
      <c r="QZO29" s="271"/>
      <c r="QZP29" s="271"/>
      <c r="QZQ29" s="271"/>
      <c r="QZR29" s="271"/>
      <c r="QZS29" s="271"/>
      <c r="QZT29" s="271"/>
      <c r="QZU29" s="271"/>
      <c r="QZV29" s="271"/>
      <c r="QZW29" s="271"/>
      <c r="QZX29" s="271"/>
      <c r="QZY29" s="271"/>
      <c r="QZZ29" s="271"/>
      <c r="RAA29" s="271"/>
      <c r="RAB29" s="271"/>
      <c r="RAC29" s="271"/>
      <c r="RAD29" s="271"/>
      <c r="RAE29" s="271"/>
      <c r="RAF29" s="271"/>
      <c r="RAG29" s="271"/>
      <c r="RAH29" s="271"/>
      <c r="RAI29" s="271"/>
      <c r="RAJ29" s="271"/>
      <c r="RAK29" s="271"/>
      <c r="RAL29" s="271"/>
      <c r="RAM29" s="271"/>
      <c r="RAN29" s="271"/>
      <c r="RAO29" s="271"/>
      <c r="RAP29" s="271"/>
      <c r="RAQ29" s="271"/>
      <c r="RAR29" s="271"/>
      <c r="RAS29" s="271"/>
      <c r="RAT29" s="271"/>
      <c r="RAU29" s="271"/>
      <c r="RAV29" s="271"/>
      <c r="RAW29" s="271"/>
      <c r="RAX29" s="271"/>
      <c r="RAY29" s="271"/>
      <c r="RAZ29" s="271"/>
      <c r="RBA29" s="271"/>
      <c r="RBB29" s="271"/>
      <c r="RBC29" s="271"/>
      <c r="RBD29" s="271"/>
      <c r="RBE29" s="271"/>
      <c r="RBF29" s="271"/>
      <c r="RBG29" s="271"/>
      <c r="RBH29" s="271"/>
      <c r="RBI29" s="271"/>
      <c r="RBJ29" s="271"/>
      <c r="RBK29" s="271"/>
      <c r="RBL29" s="271"/>
      <c r="RBM29" s="271"/>
      <c r="RBN29" s="271"/>
      <c r="RBO29" s="271"/>
      <c r="RBP29" s="271"/>
      <c r="RBQ29" s="271"/>
      <c r="RBR29" s="271"/>
      <c r="RBS29" s="271"/>
      <c r="RBT29" s="271"/>
      <c r="RBU29" s="271"/>
      <c r="RBV29" s="271"/>
      <c r="RBW29" s="271"/>
      <c r="RBX29" s="271"/>
      <c r="RBY29" s="271"/>
      <c r="RBZ29" s="271"/>
      <c r="RCA29" s="271"/>
      <c r="RCB29" s="271"/>
      <c r="RCC29" s="271"/>
      <c r="RCD29" s="271"/>
      <c r="RCE29" s="271"/>
      <c r="RCF29" s="271"/>
      <c r="RCG29" s="271"/>
      <c r="RCH29" s="271"/>
      <c r="RCI29" s="271"/>
      <c r="RCJ29" s="271"/>
      <c r="RCK29" s="271"/>
      <c r="RCL29" s="271"/>
      <c r="RCM29" s="271"/>
      <c r="RCN29" s="271"/>
      <c r="RCO29" s="271"/>
      <c r="RCP29" s="271"/>
      <c r="RCQ29" s="271"/>
      <c r="RCR29" s="271"/>
      <c r="RCS29" s="271"/>
      <c r="RCT29" s="271"/>
      <c r="RCU29" s="271"/>
      <c r="RCV29" s="271"/>
      <c r="RCW29" s="271"/>
      <c r="RCX29" s="271"/>
      <c r="RCY29" s="271"/>
      <c r="RCZ29" s="271"/>
      <c r="RDA29" s="271"/>
      <c r="RDB29" s="271"/>
      <c r="RDC29" s="271"/>
      <c r="RDD29" s="271"/>
      <c r="RDE29" s="271"/>
      <c r="RDF29" s="271"/>
      <c r="RDG29" s="271"/>
      <c r="RDH29" s="271"/>
      <c r="RDI29" s="271"/>
      <c r="RDJ29" s="271"/>
      <c r="RDK29" s="271"/>
      <c r="RDL29" s="271"/>
      <c r="RDM29" s="271"/>
      <c r="RDN29" s="271"/>
      <c r="RDO29" s="271"/>
      <c r="RDP29" s="271"/>
      <c r="RDQ29" s="271"/>
      <c r="RDR29" s="271"/>
      <c r="RDS29" s="271"/>
      <c r="RDT29" s="271"/>
      <c r="RDU29" s="271"/>
      <c r="RDV29" s="271"/>
      <c r="RDW29" s="271"/>
      <c r="RDX29" s="271"/>
      <c r="RDY29" s="271"/>
      <c r="RDZ29" s="271"/>
      <c r="REA29" s="271"/>
      <c r="REB29" s="271"/>
      <c r="REC29" s="271"/>
      <c r="RED29" s="271"/>
      <c r="REE29" s="271"/>
      <c r="REF29" s="271"/>
      <c r="REG29" s="271"/>
      <c r="REH29" s="271"/>
      <c r="REI29" s="271"/>
      <c r="REJ29" s="271"/>
      <c r="REK29" s="271"/>
      <c r="REL29" s="271"/>
      <c r="REM29" s="271"/>
      <c r="REN29" s="271"/>
      <c r="REO29" s="271"/>
      <c r="REP29" s="271"/>
      <c r="REQ29" s="271"/>
      <c r="RER29" s="271"/>
      <c r="RES29" s="271"/>
      <c r="RET29" s="271"/>
      <c r="REU29" s="271"/>
      <c r="REV29" s="271"/>
      <c r="REW29" s="271"/>
      <c r="REX29" s="271"/>
      <c r="REY29" s="271"/>
      <c r="REZ29" s="271"/>
      <c r="RFA29" s="271"/>
      <c r="RFB29" s="271"/>
      <c r="RFC29" s="271"/>
      <c r="RFD29" s="271"/>
      <c r="RFE29" s="271"/>
      <c r="RFF29" s="271"/>
      <c r="RFG29" s="271"/>
      <c r="RFH29" s="271"/>
      <c r="RFI29" s="271"/>
      <c r="RFJ29" s="271"/>
      <c r="RFK29" s="271"/>
      <c r="RFL29" s="271"/>
      <c r="RFM29" s="271"/>
      <c r="RFN29" s="271"/>
      <c r="RFO29" s="271"/>
      <c r="RFP29" s="271"/>
      <c r="RFQ29" s="271"/>
      <c r="RFR29" s="271"/>
      <c r="RFS29" s="271"/>
      <c r="RFT29" s="271"/>
      <c r="RFU29" s="271"/>
      <c r="RFV29" s="271"/>
      <c r="RFW29" s="271"/>
      <c r="RFX29" s="271"/>
      <c r="RFY29" s="271"/>
      <c r="RFZ29" s="271"/>
      <c r="RGA29" s="271"/>
      <c r="RGB29" s="271"/>
      <c r="RGC29" s="271"/>
      <c r="RGD29" s="271"/>
      <c r="RGE29" s="271"/>
      <c r="RGF29" s="271"/>
      <c r="RGG29" s="271"/>
      <c r="RGH29" s="271"/>
      <c r="RGI29" s="271"/>
      <c r="RGJ29" s="271"/>
      <c r="RGK29" s="271"/>
      <c r="RGL29" s="271"/>
      <c r="RGM29" s="271"/>
      <c r="RGN29" s="271"/>
      <c r="RGO29" s="271"/>
      <c r="RGP29" s="271"/>
      <c r="RGQ29" s="271"/>
      <c r="RGR29" s="271"/>
      <c r="RGS29" s="271"/>
      <c r="RGT29" s="271"/>
      <c r="RGU29" s="271"/>
      <c r="RGV29" s="271"/>
      <c r="RGW29" s="271"/>
      <c r="RGX29" s="271"/>
      <c r="RGY29" s="271"/>
      <c r="RGZ29" s="271"/>
      <c r="RHA29" s="271"/>
      <c r="RHB29" s="271"/>
      <c r="RHC29" s="271"/>
      <c r="RHD29" s="271"/>
      <c r="RHE29" s="271"/>
      <c r="RHF29" s="271"/>
      <c r="RHG29" s="271"/>
      <c r="RHH29" s="271"/>
      <c r="RHI29" s="271"/>
      <c r="RHJ29" s="271"/>
      <c r="RHK29" s="271"/>
      <c r="RHL29" s="271"/>
      <c r="RHM29" s="271"/>
      <c r="RHN29" s="271"/>
      <c r="RHO29" s="271"/>
      <c r="RHP29" s="271"/>
      <c r="RHQ29" s="271"/>
      <c r="RHR29" s="271"/>
      <c r="RHS29" s="271"/>
      <c r="RHT29" s="271"/>
      <c r="RHU29" s="271"/>
      <c r="RHV29" s="271"/>
      <c r="RHW29" s="271"/>
      <c r="RHX29" s="271"/>
      <c r="RHY29" s="271"/>
      <c r="RHZ29" s="271"/>
      <c r="RIA29" s="271"/>
      <c r="RIB29" s="271"/>
      <c r="RIC29" s="271"/>
      <c r="RID29" s="271"/>
      <c r="RIE29" s="271"/>
      <c r="RIF29" s="271"/>
      <c r="RIG29" s="271"/>
      <c r="RIH29" s="271"/>
      <c r="RII29" s="271"/>
      <c r="RIJ29" s="271"/>
      <c r="RIK29" s="271"/>
      <c r="RIL29" s="271"/>
      <c r="RIM29" s="271"/>
      <c r="RIN29" s="271"/>
      <c r="RIO29" s="271"/>
      <c r="RIP29" s="271"/>
      <c r="RIQ29" s="271"/>
      <c r="RIR29" s="271"/>
      <c r="RIS29" s="271"/>
      <c r="RIT29" s="271"/>
      <c r="RIU29" s="271"/>
      <c r="RIV29" s="271"/>
      <c r="RIW29" s="271"/>
      <c r="RIX29" s="271"/>
      <c r="RIY29" s="271"/>
      <c r="RIZ29" s="271"/>
      <c r="RJA29" s="271"/>
      <c r="RJB29" s="271"/>
      <c r="RJC29" s="271"/>
      <c r="RJD29" s="271"/>
      <c r="RJE29" s="271"/>
      <c r="RJF29" s="271"/>
      <c r="RJG29" s="271"/>
      <c r="RJH29" s="271"/>
      <c r="RJI29" s="271"/>
      <c r="RJJ29" s="271"/>
      <c r="RJK29" s="271"/>
      <c r="RJL29" s="271"/>
      <c r="RJM29" s="271"/>
      <c r="RJN29" s="271"/>
      <c r="RJO29" s="271"/>
      <c r="RJP29" s="271"/>
      <c r="RJQ29" s="271"/>
      <c r="RJR29" s="271"/>
      <c r="RJS29" s="271"/>
      <c r="RJT29" s="271"/>
      <c r="RJU29" s="271"/>
      <c r="RJV29" s="271"/>
      <c r="RJW29" s="271"/>
      <c r="RJX29" s="271"/>
      <c r="RJY29" s="271"/>
      <c r="RJZ29" s="271"/>
      <c r="RKA29" s="271"/>
      <c r="RKB29" s="271"/>
      <c r="RKC29" s="271"/>
      <c r="RKD29" s="271"/>
      <c r="RKE29" s="271"/>
      <c r="RKF29" s="271"/>
      <c r="RKG29" s="271"/>
      <c r="RKH29" s="271"/>
      <c r="RKI29" s="271"/>
      <c r="RKJ29" s="271"/>
      <c r="RKK29" s="271"/>
      <c r="RKL29" s="271"/>
      <c r="RKM29" s="271"/>
      <c r="RKN29" s="271"/>
      <c r="RKO29" s="271"/>
      <c r="RKP29" s="271"/>
      <c r="RKQ29" s="271"/>
      <c r="RKR29" s="271"/>
      <c r="RKS29" s="271"/>
      <c r="RKT29" s="271"/>
      <c r="RKU29" s="271"/>
      <c r="RKV29" s="271"/>
      <c r="RKW29" s="271"/>
      <c r="RKX29" s="271"/>
      <c r="RKY29" s="271"/>
      <c r="RKZ29" s="271"/>
      <c r="RLA29" s="271"/>
      <c r="RLB29" s="271"/>
      <c r="RLC29" s="271"/>
      <c r="RLD29" s="271"/>
      <c r="RLE29" s="271"/>
      <c r="RLF29" s="271"/>
      <c r="RLG29" s="271"/>
      <c r="RLH29" s="271"/>
      <c r="RLI29" s="271"/>
      <c r="RLJ29" s="271"/>
      <c r="RLK29" s="271"/>
      <c r="RLL29" s="271"/>
      <c r="RLM29" s="271"/>
      <c r="RLN29" s="271"/>
      <c r="RLO29" s="271"/>
      <c r="RLP29" s="271"/>
      <c r="RLQ29" s="271"/>
      <c r="RLR29" s="271"/>
      <c r="RLS29" s="271"/>
      <c r="RLT29" s="271"/>
      <c r="RLU29" s="271"/>
      <c r="RLV29" s="271"/>
      <c r="RLW29" s="271"/>
      <c r="RLX29" s="271"/>
      <c r="RLY29" s="271"/>
      <c r="RLZ29" s="271"/>
      <c r="RMA29" s="271"/>
      <c r="RMB29" s="271"/>
      <c r="RMC29" s="271"/>
      <c r="RMD29" s="271"/>
      <c r="RME29" s="271"/>
      <c r="RMF29" s="271"/>
      <c r="RMG29" s="271"/>
      <c r="RMH29" s="271"/>
      <c r="RMI29" s="271"/>
      <c r="RMJ29" s="271"/>
      <c r="RMK29" s="271"/>
      <c r="RML29" s="271"/>
      <c r="RMM29" s="271"/>
      <c r="RMN29" s="271"/>
      <c r="RMO29" s="271"/>
      <c r="RMP29" s="271"/>
      <c r="RMQ29" s="271"/>
      <c r="RMR29" s="271"/>
      <c r="RMS29" s="271"/>
      <c r="RMT29" s="271"/>
      <c r="RMU29" s="271"/>
      <c r="RMV29" s="271"/>
      <c r="RMW29" s="271"/>
      <c r="RMX29" s="271"/>
      <c r="RMY29" s="271"/>
      <c r="RMZ29" s="271"/>
      <c r="RNA29" s="271"/>
      <c r="RNB29" s="271"/>
      <c r="RNC29" s="271"/>
      <c r="RND29" s="271"/>
      <c r="RNE29" s="271"/>
      <c r="RNF29" s="271"/>
      <c r="RNG29" s="271"/>
      <c r="RNH29" s="271"/>
      <c r="RNI29" s="271"/>
      <c r="RNJ29" s="271"/>
      <c r="RNK29" s="271"/>
      <c r="RNL29" s="271"/>
      <c r="RNM29" s="271"/>
      <c r="RNN29" s="271"/>
      <c r="RNO29" s="271"/>
      <c r="RNP29" s="271"/>
      <c r="RNQ29" s="271"/>
      <c r="RNR29" s="271"/>
      <c r="RNS29" s="271"/>
      <c r="RNT29" s="271"/>
      <c r="RNU29" s="271"/>
      <c r="RNV29" s="271"/>
      <c r="RNW29" s="271"/>
      <c r="RNX29" s="271"/>
      <c r="RNY29" s="271"/>
      <c r="RNZ29" s="271"/>
      <c r="ROA29" s="271"/>
      <c r="ROB29" s="271"/>
      <c r="ROC29" s="271"/>
      <c r="ROD29" s="271"/>
      <c r="ROE29" s="271"/>
      <c r="ROF29" s="271"/>
      <c r="ROG29" s="271"/>
      <c r="ROH29" s="271"/>
      <c r="ROI29" s="271"/>
      <c r="ROJ29" s="271"/>
      <c r="ROK29" s="271"/>
      <c r="ROL29" s="271"/>
      <c r="ROM29" s="271"/>
      <c r="RON29" s="271"/>
      <c r="ROO29" s="271"/>
      <c r="ROP29" s="271"/>
      <c r="ROQ29" s="271"/>
      <c r="ROR29" s="271"/>
      <c r="ROS29" s="271"/>
      <c r="ROT29" s="271"/>
      <c r="ROU29" s="271"/>
      <c r="ROV29" s="271"/>
      <c r="ROW29" s="271"/>
      <c r="ROX29" s="271"/>
      <c r="ROY29" s="271"/>
      <c r="ROZ29" s="271"/>
      <c r="RPA29" s="271"/>
      <c r="RPB29" s="271"/>
      <c r="RPC29" s="271"/>
      <c r="RPD29" s="271"/>
      <c r="RPE29" s="271"/>
      <c r="RPF29" s="271"/>
      <c r="RPG29" s="271"/>
      <c r="RPH29" s="271"/>
      <c r="RPI29" s="271"/>
      <c r="RPJ29" s="271"/>
      <c r="RPK29" s="271"/>
      <c r="RPL29" s="271"/>
      <c r="RPM29" s="271"/>
      <c r="RPN29" s="271"/>
      <c r="RPO29" s="271"/>
      <c r="RPP29" s="271"/>
      <c r="RPQ29" s="271"/>
      <c r="RPR29" s="271"/>
      <c r="RPS29" s="271"/>
      <c r="RPT29" s="271"/>
      <c r="RPU29" s="271"/>
      <c r="RPV29" s="271"/>
      <c r="RPW29" s="271"/>
      <c r="RPX29" s="271"/>
      <c r="RPY29" s="271"/>
      <c r="RPZ29" s="271"/>
      <c r="RQA29" s="271"/>
      <c r="RQB29" s="271"/>
      <c r="RQC29" s="271"/>
      <c r="RQD29" s="271"/>
      <c r="RQE29" s="271"/>
      <c r="RQF29" s="271"/>
      <c r="RQG29" s="271"/>
      <c r="RQH29" s="271"/>
      <c r="RQI29" s="271"/>
      <c r="RQJ29" s="271"/>
      <c r="RQK29" s="271"/>
      <c r="RQL29" s="271"/>
      <c r="RQM29" s="271"/>
      <c r="RQN29" s="271"/>
      <c r="RQO29" s="271"/>
      <c r="RQP29" s="271"/>
      <c r="RQQ29" s="271"/>
      <c r="RQR29" s="271"/>
      <c r="RQS29" s="271"/>
      <c r="RQT29" s="271"/>
      <c r="RQU29" s="271"/>
      <c r="RQV29" s="271"/>
      <c r="RQW29" s="271"/>
      <c r="RQX29" s="271"/>
      <c r="RQY29" s="271"/>
      <c r="RQZ29" s="271"/>
      <c r="RRA29" s="271"/>
      <c r="RRB29" s="271"/>
      <c r="RRC29" s="271"/>
      <c r="RRD29" s="271"/>
      <c r="RRE29" s="271"/>
      <c r="RRF29" s="271"/>
      <c r="RRG29" s="271"/>
      <c r="RRH29" s="271"/>
      <c r="RRI29" s="271"/>
      <c r="RRJ29" s="271"/>
      <c r="RRK29" s="271"/>
      <c r="RRL29" s="271"/>
      <c r="RRM29" s="271"/>
      <c r="RRN29" s="271"/>
      <c r="RRO29" s="271"/>
      <c r="RRP29" s="271"/>
      <c r="RRQ29" s="271"/>
      <c r="RRR29" s="271"/>
      <c r="RRS29" s="271"/>
      <c r="RRT29" s="271"/>
      <c r="RRU29" s="271"/>
      <c r="RRV29" s="271"/>
      <c r="RRW29" s="271"/>
      <c r="RRX29" s="271"/>
      <c r="RRY29" s="271"/>
      <c r="RRZ29" s="271"/>
      <c r="RSA29" s="271"/>
      <c r="RSB29" s="271"/>
      <c r="RSC29" s="271"/>
      <c r="RSD29" s="271"/>
      <c r="RSE29" s="271"/>
      <c r="RSF29" s="271"/>
      <c r="RSG29" s="271"/>
      <c r="RSH29" s="271"/>
      <c r="RSI29" s="271"/>
      <c r="RSJ29" s="271"/>
      <c r="RSK29" s="271"/>
      <c r="RSL29" s="271"/>
      <c r="RSM29" s="271"/>
      <c r="RSN29" s="271"/>
      <c r="RSO29" s="271"/>
      <c r="RSP29" s="271"/>
      <c r="RSQ29" s="271"/>
      <c r="RSR29" s="271"/>
      <c r="RSS29" s="271"/>
      <c r="RST29" s="271"/>
      <c r="RSU29" s="271"/>
      <c r="RSV29" s="271"/>
      <c r="RSW29" s="271"/>
      <c r="RSX29" s="271"/>
      <c r="RSY29" s="271"/>
      <c r="RSZ29" s="271"/>
      <c r="RTA29" s="271"/>
      <c r="RTB29" s="271"/>
      <c r="RTC29" s="271"/>
      <c r="RTD29" s="271"/>
      <c r="RTE29" s="271"/>
      <c r="RTF29" s="271"/>
      <c r="RTG29" s="271"/>
      <c r="RTH29" s="271"/>
      <c r="RTI29" s="271"/>
      <c r="RTJ29" s="271"/>
      <c r="RTK29" s="271"/>
      <c r="RTL29" s="271"/>
      <c r="RTM29" s="271"/>
      <c r="RTN29" s="271"/>
      <c r="RTO29" s="271"/>
      <c r="RTP29" s="271"/>
      <c r="RTQ29" s="271"/>
      <c r="RTR29" s="271"/>
      <c r="RTS29" s="271"/>
      <c r="RTT29" s="271"/>
      <c r="RTU29" s="271"/>
      <c r="RTV29" s="271"/>
      <c r="RTW29" s="271"/>
      <c r="RTX29" s="271"/>
      <c r="RTY29" s="271"/>
      <c r="RTZ29" s="271"/>
      <c r="RUA29" s="271"/>
      <c r="RUB29" s="271"/>
      <c r="RUC29" s="271"/>
      <c r="RUD29" s="271"/>
      <c r="RUE29" s="271"/>
      <c r="RUF29" s="271"/>
      <c r="RUG29" s="271"/>
      <c r="RUH29" s="271"/>
      <c r="RUI29" s="271"/>
      <c r="RUJ29" s="271"/>
      <c r="RUK29" s="271"/>
      <c r="RUL29" s="271"/>
      <c r="RUM29" s="271"/>
      <c r="RUN29" s="271"/>
      <c r="RUO29" s="271"/>
      <c r="RUP29" s="271"/>
      <c r="RUQ29" s="271"/>
      <c r="RUR29" s="271"/>
      <c r="RUS29" s="271"/>
      <c r="RUT29" s="271"/>
      <c r="RUU29" s="271"/>
      <c r="RUV29" s="271"/>
      <c r="RUW29" s="271"/>
      <c r="RUX29" s="271"/>
      <c r="RUY29" s="271"/>
      <c r="RUZ29" s="271"/>
      <c r="RVA29" s="271"/>
      <c r="RVB29" s="271"/>
      <c r="RVC29" s="271"/>
      <c r="RVD29" s="271"/>
      <c r="RVE29" s="271"/>
      <c r="RVF29" s="271"/>
      <c r="RVG29" s="271"/>
      <c r="RVH29" s="271"/>
      <c r="RVI29" s="271"/>
      <c r="RVJ29" s="271"/>
      <c r="RVK29" s="271"/>
      <c r="RVL29" s="271"/>
      <c r="RVM29" s="271"/>
      <c r="RVN29" s="271"/>
      <c r="RVO29" s="271"/>
      <c r="RVP29" s="271"/>
      <c r="RVQ29" s="271"/>
      <c r="RVR29" s="271"/>
      <c r="RVS29" s="271"/>
      <c r="RVT29" s="271"/>
      <c r="RVU29" s="271"/>
      <c r="RVV29" s="271"/>
      <c r="RVW29" s="271"/>
      <c r="RVX29" s="271"/>
      <c r="RVY29" s="271"/>
      <c r="RVZ29" s="271"/>
      <c r="RWA29" s="271"/>
      <c r="RWB29" s="271"/>
      <c r="RWC29" s="271"/>
      <c r="RWD29" s="271"/>
      <c r="RWE29" s="271"/>
      <c r="RWF29" s="271"/>
      <c r="RWG29" s="271"/>
      <c r="RWH29" s="271"/>
      <c r="RWI29" s="271"/>
      <c r="RWJ29" s="271"/>
      <c r="RWK29" s="271"/>
      <c r="RWL29" s="271"/>
      <c r="RWM29" s="271"/>
      <c r="RWN29" s="271"/>
      <c r="RWO29" s="271"/>
      <c r="RWP29" s="271"/>
      <c r="RWQ29" s="271"/>
      <c r="RWR29" s="271"/>
      <c r="RWS29" s="271"/>
      <c r="RWT29" s="271"/>
      <c r="RWU29" s="271"/>
      <c r="RWV29" s="271"/>
      <c r="RWW29" s="271"/>
      <c r="RWX29" s="271"/>
      <c r="RWY29" s="271"/>
      <c r="RWZ29" s="271"/>
      <c r="RXA29" s="271"/>
      <c r="RXB29" s="271"/>
      <c r="RXC29" s="271"/>
      <c r="RXD29" s="271"/>
      <c r="RXE29" s="271"/>
      <c r="RXF29" s="271"/>
      <c r="RXG29" s="271"/>
      <c r="RXH29" s="271"/>
      <c r="RXI29" s="271"/>
      <c r="RXJ29" s="271"/>
      <c r="RXK29" s="271"/>
      <c r="RXL29" s="271"/>
      <c r="RXM29" s="271"/>
      <c r="RXN29" s="271"/>
      <c r="RXO29" s="271"/>
      <c r="RXP29" s="271"/>
      <c r="RXQ29" s="271"/>
      <c r="RXR29" s="271"/>
      <c r="RXS29" s="271"/>
      <c r="RXT29" s="271"/>
      <c r="RXU29" s="271"/>
      <c r="RXV29" s="271"/>
      <c r="RXW29" s="271"/>
      <c r="RXX29" s="271"/>
      <c r="RXY29" s="271"/>
      <c r="RXZ29" s="271"/>
      <c r="RYA29" s="271"/>
      <c r="RYB29" s="271"/>
      <c r="RYC29" s="271"/>
      <c r="RYD29" s="271"/>
      <c r="RYE29" s="271"/>
      <c r="RYF29" s="271"/>
      <c r="RYG29" s="271"/>
      <c r="RYH29" s="271"/>
      <c r="RYI29" s="271"/>
      <c r="RYJ29" s="271"/>
      <c r="RYK29" s="271"/>
      <c r="RYL29" s="271"/>
      <c r="RYM29" s="271"/>
      <c r="RYN29" s="271"/>
      <c r="RYO29" s="271"/>
      <c r="RYP29" s="271"/>
      <c r="RYQ29" s="271"/>
      <c r="RYR29" s="271"/>
      <c r="RYS29" s="271"/>
      <c r="RYT29" s="271"/>
      <c r="RYU29" s="271"/>
      <c r="RYV29" s="271"/>
      <c r="RYW29" s="271"/>
      <c r="RYX29" s="271"/>
      <c r="RYY29" s="271"/>
      <c r="RYZ29" s="271"/>
      <c r="RZA29" s="271"/>
      <c r="RZB29" s="271"/>
      <c r="RZC29" s="271"/>
      <c r="RZD29" s="271"/>
      <c r="RZE29" s="271"/>
      <c r="RZF29" s="271"/>
      <c r="RZG29" s="271"/>
      <c r="RZH29" s="271"/>
      <c r="RZI29" s="271"/>
      <c r="RZJ29" s="271"/>
      <c r="RZK29" s="271"/>
      <c r="RZL29" s="271"/>
      <c r="RZM29" s="271"/>
      <c r="RZN29" s="271"/>
      <c r="RZO29" s="271"/>
      <c r="RZP29" s="271"/>
      <c r="RZQ29" s="271"/>
      <c r="RZR29" s="271"/>
      <c r="RZS29" s="271"/>
      <c r="RZT29" s="271"/>
      <c r="RZU29" s="271"/>
      <c r="RZV29" s="271"/>
      <c r="RZW29" s="271"/>
      <c r="RZX29" s="271"/>
      <c r="RZY29" s="271"/>
      <c r="RZZ29" s="271"/>
      <c r="SAA29" s="271"/>
      <c r="SAB29" s="271"/>
      <c r="SAC29" s="271"/>
      <c r="SAD29" s="271"/>
      <c r="SAE29" s="271"/>
      <c r="SAF29" s="271"/>
      <c r="SAG29" s="271"/>
      <c r="SAH29" s="271"/>
      <c r="SAI29" s="271"/>
      <c r="SAJ29" s="271"/>
      <c r="SAK29" s="271"/>
      <c r="SAL29" s="271"/>
      <c r="SAM29" s="271"/>
      <c r="SAN29" s="271"/>
      <c r="SAO29" s="271"/>
      <c r="SAP29" s="271"/>
      <c r="SAQ29" s="271"/>
      <c r="SAR29" s="271"/>
      <c r="SAS29" s="271"/>
      <c r="SAT29" s="271"/>
      <c r="SAU29" s="271"/>
      <c r="SAV29" s="271"/>
      <c r="SAW29" s="271"/>
      <c r="SAX29" s="271"/>
      <c r="SAY29" s="271"/>
      <c r="SAZ29" s="271"/>
      <c r="SBA29" s="271"/>
      <c r="SBB29" s="271"/>
      <c r="SBC29" s="271"/>
      <c r="SBD29" s="271"/>
      <c r="SBE29" s="271"/>
      <c r="SBF29" s="271"/>
      <c r="SBG29" s="271"/>
      <c r="SBH29" s="271"/>
      <c r="SBI29" s="271"/>
      <c r="SBJ29" s="271"/>
      <c r="SBK29" s="271"/>
      <c r="SBL29" s="271"/>
      <c r="SBM29" s="271"/>
      <c r="SBN29" s="271"/>
      <c r="SBO29" s="271"/>
      <c r="SBP29" s="271"/>
      <c r="SBQ29" s="271"/>
      <c r="SBR29" s="271"/>
      <c r="SBS29" s="271"/>
      <c r="SBT29" s="271"/>
      <c r="SBU29" s="271"/>
      <c r="SBV29" s="271"/>
      <c r="SBW29" s="271"/>
      <c r="SBX29" s="271"/>
      <c r="SBY29" s="271"/>
      <c r="SBZ29" s="271"/>
      <c r="SCA29" s="271"/>
      <c r="SCB29" s="271"/>
      <c r="SCC29" s="271"/>
      <c r="SCD29" s="271"/>
      <c r="SCE29" s="271"/>
      <c r="SCF29" s="271"/>
      <c r="SCG29" s="271"/>
      <c r="SCH29" s="271"/>
      <c r="SCI29" s="271"/>
      <c r="SCJ29" s="271"/>
      <c r="SCK29" s="271"/>
      <c r="SCL29" s="271"/>
      <c r="SCM29" s="271"/>
      <c r="SCN29" s="271"/>
      <c r="SCO29" s="271"/>
      <c r="SCP29" s="271"/>
      <c r="SCQ29" s="271"/>
      <c r="SCR29" s="271"/>
      <c r="SCS29" s="271"/>
      <c r="SCT29" s="271"/>
      <c r="SCU29" s="271"/>
      <c r="SCV29" s="271"/>
      <c r="SCW29" s="271"/>
      <c r="SCX29" s="271"/>
      <c r="SCY29" s="271"/>
      <c r="SCZ29" s="271"/>
      <c r="SDA29" s="271"/>
      <c r="SDB29" s="271"/>
      <c r="SDC29" s="271"/>
      <c r="SDD29" s="271"/>
      <c r="SDE29" s="271"/>
      <c r="SDF29" s="271"/>
      <c r="SDG29" s="271"/>
      <c r="SDH29" s="271"/>
      <c r="SDI29" s="271"/>
      <c r="SDJ29" s="271"/>
      <c r="SDK29" s="271"/>
      <c r="SDL29" s="271"/>
      <c r="SDM29" s="271"/>
      <c r="SDN29" s="271"/>
      <c r="SDO29" s="271"/>
      <c r="SDP29" s="271"/>
      <c r="SDQ29" s="271"/>
      <c r="SDR29" s="271"/>
      <c r="SDS29" s="271"/>
      <c r="SDT29" s="271"/>
      <c r="SDU29" s="271"/>
      <c r="SDV29" s="271"/>
      <c r="SDW29" s="271"/>
      <c r="SDX29" s="271"/>
      <c r="SDY29" s="271"/>
      <c r="SDZ29" s="271"/>
      <c r="SEA29" s="271"/>
      <c r="SEB29" s="271"/>
      <c r="SEC29" s="271"/>
      <c r="SED29" s="271"/>
      <c r="SEE29" s="271"/>
      <c r="SEF29" s="271"/>
      <c r="SEG29" s="271"/>
      <c r="SEH29" s="271"/>
      <c r="SEI29" s="271"/>
      <c r="SEJ29" s="271"/>
      <c r="SEK29" s="271"/>
      <c r="SEL29" s="271"/>
      <c r="SEM29" s="271"/>
      <c r="SEN29" s="271"/>
      <c r="SEO29" s="271"/>
      <c r="SEP29" s="271"/>
      <c r="SEQ29" s="271"/>
      <c r="SER29" s="271"/>
      <c r="SES29" s="271"/>
      <c r="SET29" s="271"/>
      <c r="SEU29" s="271"/>
      <c r="SEV29" s="271"/>
      <c r="SEW29" s="271"/>
      <c r="SEX29" s="271"/>
      <c r="SEY29" s="271"/>
      <c r="SEZ29" s="271"/>
      <c r="SFA29" s="271"/>
      <c r="SFB29" s="271"/>
      <c r="SFC29" s="271"/>
      <c r="SFD29" s="271"/>
      <c r="SFE29" s="271"/>
      <c r="SFF29" s="271"/>
      <c r="SFG29" s="271"/>
      <c r="SFH29" s="271"/>
      <c r="SFI29" s="271"/>
      <c r="SFJ29" s="271"/>
      <c r="SFK29" s="271"/>
      <c r="SFL29" s="271"/>
      <c r="SFM29" s="271"/>
      <c r="SFN29" s="271"/>
      <c r="SFO29" s="271"/>
      <c r="SFP29" s="271"/>
      <c r="SFQ29" s="271"/>
      <c r="SFR29" s="271"/>
      <c r="SFS29" s="271"/>
      <c r="SFT29" s="271"/>
      <c r="SFU29" s="271"/>
      <c r="SFV29" s="271"/>
      <c r="SFW29" s="271"/>
      <c r="SFX29" s="271"/>
      <c r="SFY29" s="271"/>
      <c r="SFZ29" s="271"/>
      <c r="SGA29" s="271"/>
      <c r="SGB29" s="271"/>
      <c r="SGC29" s="271"/>
      <c r="SGD29" s="271"/>
      <c r="SGE29" s="271"/>
      <c r="SGF29" s="271"/>
      <c r="SGG29" s="271"/>
      <c r="SGH29" s="271"/>
      <c r="SGI29" s="271"/>
      <c r="SGJ29" s="271"/>
      <c r="SGK29" s="271"/>
      <c r="SGL29" s="271"/>
      <c r="SGM29" s="271"/>
      <c r="SGN29" s="271"/>
      <c r="SGO29" s="271"/>
      <c r="SGP29" s="271"/>
      <c r="SGQ29" s="271"/>
      <c r="SGR29" s="271"/>
      <c r="SGS29" s="271"/>
      <c r="SGT29" s="271"/>
      <c r="SGU29" s="271"/>
      <c r="SGV29" s="271"/>
      <c r="SGW29" s="271"/>
      <c r="SGX29" s="271"/>
      <c r="SGY29" s="271"/>
      <c r="SGZ29" s="271"/>
      <c r="SHA29" s="271"/>
      <c r="SHB29" s="271"/>
      <c r="SHC29" s="271"/>
      <c r="SHD29" s="271"/>
      <c r="SHE29" s="271"/>
      <c r="SHF29" s="271"/>
      <c r="SHG29" s="271"/>
      <c r="SHH29" s="271"/>
      <c r="SHI29" s="271"/>
      <c r="SHJ29" s="271"/>
      <c r="SHK29" s="271"/>
      <c r="SHL29" s="271"/>
      <c r="SHM29" s="271"/>
      <c r="SHN29" s="271"/>
      <c r="SHO29" s="271"/>
      <c r="SHP29" s="271"/>
      <c r="SHQ29" s="271"/>
      <c r="SHR29" s="271"/>
      <c r="SHS29" s="271"/>
      <c r="SHT29" s="271"/>
      <c r="SHU29" s="271"/>
      <c r="SHV29" s="271"/>
      <c r="SHW29" s="271"/>
      <c r="SHX29" s="271"/>
      <c r="SHY29" s="271"/>
      <c r="SHZ29" s="271"/>
      <c r="SIA29" s="271"/>
      <c r="SIB29" s="271"/>
      <c r="SIC29" s="271"/>
      <c r="SID29" s="271"/>
      <c r="SIE29" s="271"/>
      <c r="SIF29" s="271"/>
      <c r="SIG29" s="271"/>
      <c r="SIH29" s="271"/>
      <c r="SII29" s="271"/>
      <c r="SIJ29" s="271"/>
      <c r="SIK29" s="271"/>
      <c r="SIL29" s="271"/>
      <c r="SIM29" s="271"/>
      <c r="SIN29" s="271"/>
      <c r="SIO29" s="271"/>
      <c r="SIP29" s="271"/>
      <c r="SIQ29" s="271"/>
      <c r="SIR29" s="271"/>
      <c r="SIS29" s="271"/>
      <c r="SIT29" s="271"/>
      <c r="SIU29" s="271"/>
      <c r="SIV29" s="271"/>
      <c r="SIW29" s="271"/>
      <c r="SIX29" s="271"/>
      <c r="SIY29" s="271"/>
      <c r="SIZ29" s="271"/>
      <c r="SJA29" s="271"/>
      <c r="SJB29" s="271"/>
      <c r="SJC29" s="271"/>
      <c r="SJD29" s="271"/>
      <c r="SJE29" s="271"/>
      <c r="SJF29" s="271"/>
      <c r="SJG29" s="271"/>
      <c r="SJH29" s="271"/>
      <c r="SJI29" s="271"/>
      <c r="SJJ29" s="271"/>
      <c r="SJK29" s="271"/>
      <c r="SJL29" s="271"/>
      <c r="SJM29" s="271"/>
      <c r="SJN29" s="271"/>
      <c r="SJO29" s="271"/>
      <c r="SJP29" s="271"/>
      <c r="SJQ29" s="271"/>
      <c r="SJR29" s="271"/>
      <c r="SJS29" s="271"/>
      <c r="SJT29" s="271"/>
      <c r="SJU29" s="271"/>
      <c r="SJV29" s="271"/>
      <c r="SJW29" s="271"/>
      <c r="SJX29" s="271"/>
      <c r="SJY29" s="271"/>
      <c r="SJZ29" s="271"/>
      <c r="SKA29" s="271"/>
      <c r="SKB29" s="271"/>
      <c r="SKC29" s="271"/>
      <c r="SKD29" s="271"/>
      <c r="SKE29" s="271"/>
      <c r="SKF29" s="271"/>
      <c r="SKG29" s="271"/>
      <c r="SKH29" s="271"/>
      <c r="SKI29" s="271"/>
      <c r="SKJ29" s="271"/>
      <c r="SKK29" s="271"/>
      <c r="SKL29" s="271"/>
      <c r="SKM29" s="271"/>
      <c r="SKN29" s="271"/>
      <c r="SKO29" s="271"/>
      <c r="SKP29" s="271"/>
      <c r="SKQ29" s="271"/>
      <c r="SKR29" s="271"/>
      <c r="SKS29" s="271"/>
      <c r="SKT29" s="271"/>
      <c r="SKU29" s="271"/>
      <c r="SKV29" s="271"/>
      <c r="SKW29" s="271"/>
      <c r="SKX29" s="271"/>
      <c r="SKY29" s="271"/>
      <c r="SKZ29" s="271"/>
      <c r="SLA29" s="271"/>
      <c r="SLB29" s="271"/>
      <c r="SLC29" s="271"/>
      <c r="SLD29" s="271"/>
      <c r="SLE29" s="271"/>
      <c r="SLF29" s="271"/>
      <c r="SLG29" s="271"/>
      <c r="SLH29" s="271"/>
      <c r="SLI29" s="271"/>
      <c r="SLJ29" s="271"/>
      <c r="SLK29" s="271"/>
      <c r="SLL29" s="271"/>
      <c r="SLM29" s="271"/>
      <c r="SLN29" s="271"/>
      <c r="SLO29" s="271"/>
      <c r="SLP29" s="271"/>
      <c r="SLQ29" s="271"/>
      <c r="SLR29" s="271"/>
      <c r="SLS29" s="271"/>
      <c r="SLT29" s="271"/>
      <c r="SLU29" s="271"/>
      <c r="SLV29" s="271"/>
      <c r="SLW29" s="271"/>
      <c r="SLX29" s="271"/>
      <c r="SLY29" s="271"/>
      <c r="SLZ29" s="271"/>
      <c r="SMA29" s="271"/>
      <c r="SMB29" s="271"/>
      <c r="SMC29" s="271"/>
      <c r="SMD29" s="271"/>
      <c r="SME29" s="271"/>
      <c r="SMF29" s="271"/>
      <c r="SMG29" s="271"/>
      <c r="SMH29" s="271"/>
      <c r="SMI29" s="271"/>
      <c r="SMJ29" s="271"/>
      <c r="SMK29" s="271"/>
      <c r="SML29" s="271"/>
      <c r="SMM29" s="271"/>
      <c r="SMN29" s="271"/>
      <c r="SMO29" s="271"/>
      <c r="SMP29" s="271"/>
      <c r="SMQ29" s="271"/>
      <c r="SMR29" s="271"/>
      <c r="SMS29" s="271"/>
      <c r="SMT29" s="271"/>
      <c r="SMU29" s="271"/>
      <c r="SMV29" s="271"/>
      <c r="SMW29" s="271"/>
      <c r="SMX29" s="271"/>
      <c r="SMY29" s="271"/>
      <c r="SMZ29" s="271"/>
      <c r="SNA29" s="271"/>
      <c r="SNB29" s="271"/>
      <c r="SNC29" s="271"/>
      <c r="SND29" s="271"/>
      <c r="SNE29" s="271"/>
      <c r="SNF29" s="271"/>
      <c r="SNG29" s="271"/>
      <c r="SNH29" s="271"/>
      <c r="SNI29" s="271"/>
      <c r="SNJ29" s="271"/>
      <c r="SNK29" s="271"/>
      <c r="SNL29" s="271"/>
      <c r="SNM29" s="271"/>
      <c r="SNN29" s="271"/>
      <c r="SNO29" s="271"/>
      <c r="SNP29" s="271"/>
      <c r="SNQ29" s="271"/>
      <c r="SNR29" s="271"/>
      <c r="SNS29" s="271"/>
      <c r="SNT29" s="271"/>
      <c r="SNU29" s="271"/>
      <c r="SNV29" s="271"/>
      <c r="SNW29" s="271"/>
      <c r="SNX29" s="271"/>
      <c r="SNY29" s="271"/>
      <c r="SNZ29" s="271"/>
      <c r="SOA29" s="271"/>
      <c r="SOB29" s="271"/>
      <c r="SOC29" s="271"/>
      <c r="SOD29" s="271"/>
      <c r="SOE29" s="271"/>
      <c r="SOF29" s="271"/>
      <c r="SOG29" s="271"/>
      <c r="SOH29" s="271"/>
      <c r="SOI29" s="271"/>
      <c r="SOJ29" s="271"/>
      <c r="SOK29" s="271"/>
      <c r="SOL29" s="271"/>
      <c r="SOM29" s="271"/>
      <c r="SON29" s="271"/>
      <c r="SOO29" s="271"/>
      <c r="SOP29" s="271"/>
      <c r="SOQ29" s="271"/>
      <c r="SOR29" s="271"/>
      <c r="SOS29" s="271"/>
      <c r="SOT29" s="271"/>
      <c r="SOU29" s="271"/>
      <c r="SOV29" s="271"/>
      <c r="SOW29" s="271"/>
      <c r="SOX29" s="271"/>
      <c r="SOY29" s="271"/>
      <c r="SOZ29" s="271"/>
      <c r="SPA29" s="271"/>
      <c r="SPB29" s="271"/>
      <c r="SPC29" s="271"/>
      <c r="SPD29" s="271"/>
      <c r="SPE29" s="271"/>
      <c r="SPF29" s="271"/>
      <c r="SPG29" s="271"/>
      <c r="SPH29" s="271"/>
      <c r="SPI29" s="271"/>
      <c r="SPJ29" s="271"/>
      <c r="SPK29" s="271"/>
      <c r="SPL29" s="271"/>
      <c r="SPM29" s="271"/>
      <c r="SPN29" s="271"/>
      <c r="SPO29" s="271"/>
      <c r="SPP29" s="271"/>
      <c r="SPQ29" s="271"/>
      <c r="SPR29" s="271"/>
      <c r="SPS29" s="271"/>
      <c r="SPT29" s="271"/>
      <c r="SPU29" s="271"/>
      <c r="SPV29" s="271"/>
      <c r="SPW29" s="271"/>
      <c r="SPX29" s="271"/>
      <c r="SPY29" s="271"/>
      <c r="SPZ29" s="271"/>
      <c r="SQA29" s="271"/>
      <c r="SQB29" s="271"/>
      <c r="SQC29" s="271"/>
      <c r="SQD29" s="271"/>
      <c r="SQE29" s="271"/>
      <c r="SQF29" s="271"/>
      <c r="SQG29" s="271"/>
      <c r="SQH29" s="271"/>
      <c r="SQI29" s="271"/>
      <c r="SQJ29" s="271"/>
      <c r="SQK29" s="271"/>
      <c r="SQL29" s="271"/>
      <c r="SQM29" s="271"/>
      <c r="SQN29" s="271"/>
      <c r="SQO29" s="271"/>
      <c r="SQP29" s="271"/>
      <c r="SQQ29" s="271"/>
      <c r="SQR29" s="271"/>
      <c r="SQS29" s="271"/>
      <c r="SQT29" s="271"/>
      <c r="SQU29" s="271"/>
      <c r="SQV29" s="271"/>
      <c r="SQW29" s="271"/>
      <c r="SQX29" s="271"/>
      <c r="SQY29" s="271"/>
      <c r="SQZ29" s="271"/>
      <c r="SRA29" s="271"/>
      <c r="SRB29" s="271"/>
      <c r="SRC29" s="271"/>
      <c r="SRD29" s="271"/>
      <c r="SRE29" s="271"/>
      <c r="SRF29" s="271"/>
      <c r="SRG29" s="271"/>
      <c r="SRH29" s="271"/>
      <c r="SRI29" s="271"/>
      <c r="SRJ29" s="271"/>
      <c r="SRK29" s="271"/>
      <c r="SRL29" s="271"/>
      <c r="SRM29" s="271"/>
      <c r="SRN29" s="271"/>
      <c r="SRO29" s="271"/>
      <c r="SRP29" s="271"/>
      <c r="SRQ29" s="271"/>
      <c r="SRR29" s="271"/>
      <c r="SRS29" s="271"/>
      <c r="SRT29" s="271"/>
      <c r="SRU29" s="271"/>
      <c r="SRV29" s="271"/>
      <c r="SRW29" s="271"/>
      <c r="SRX29" s="271"/>
      <c r="SRY29" s="271"/>
      <c r="SRZ29" s="271"/>
      <c r="SSA29" s="271"/>
      <c r="SSB29" s="271"/>
      <c r="SSC29" s="271"/>
      <c r="SSD29" s="271"/>
      <c r="SSE29" s="271"/>
      <c r="SSF29" s="271"/>
      <c r="SSG29" s="271"/>
      <c r="SSH29" s="271"/>
      <c r="SSI29" s="271"/>
      <c r="SSJ29" s="271"/>
      <c r="SSK29" s="271"/>
      <c r="SSL29" s="271"/>
      <c r="SSM29" s="271"/>
      <c r="SSN29" s="271"/>
      <c r="SSO29" s="271"/>
      <c r="SSP29" s="271"/>
      <c r="SSQ29" s="271"/>
      <c r="SSR29" s="271"/>
      <c r="SSS29" s="271"/>
      <c r="SST29" s="271"/>
      <c r="SSU29" s="271"/>
      <c r="SSV29" s="271"/>
      <c r="SSW29" s="271"/>
      <c r="SSX29" s="271"/>
      <c r="SSY29" s="271"/>
      <c r="SSZ29" s="271"/>
      <c r="STA29" s="271"/>
      <c r="STB29" s="271"/>
      <c r="STC29" s="271"/>
      <c r="STD29" s="271"/>
      <c r="STE29" s="271"/>
      <c r="STF29" s="271"/>
      <c r="STG29" s="271"/>
      <c r="STH29" s="271"/>
      <c r="STI29" s="271"/>
      <c r="STJ29" s="271"/>
      <c r="STK29" s="271"/>
      <c r="STL29" s="271"/>
      <c r="STM29" s="271"/>
      <c r="STN29" s="271"/>
      <c r="STO29" s="271"/>
      <c r="STP29" s="271"/>
      <c r="STQ29" s="271"/>
      <c r="STR29" s="271"/>
      <c r="STS29" s="271"/>
      <c r="STT29" s="271"/>
      <c r="STU29" s="271"/>
      <c r="STV29" s="271"/>
      <c r="STW29" s="271"/>
      <c r="STX29" s="271"/>
      <c r="STY29" s="271"/>
      <c r="STZ29" s="271"/>
      <c r="SUA29" s="271"/>
      <c r="SUB29" s="271"/>
      <c r="SUC29" s="271"/>
      <c r="SUD29" s="271"/>
      <c r="SUE29" s="271"/>
      <c r="SUF29" s="271"/>
      <c r="SUG29" s="271"/>
      <c r="SUH29" s="271"/>
      <c r="SUI29" s="271"/>
      <c r="SUJ29" s="271"/>
      <c r="SUK29" s="271"/>
      <c r="SUL29" s="271"/>
      <c r="SUM29" s="271"/>
      <c r="SUN29" s="271"/>
      <c r="SUO29" s="271"/>
      <c r="SUP29" s="271"/>
      <c r="SUQ29" s="271"/>
      <c r="SUR29" s="271"/>
      <c r="SUS29" s="271"/>
      <c r="SUT29" s="271"/>
      <c r="SUU29" s="271"/>
      <c r="SUV29" s="271"/>
      <c r="SUW29" s="271"/>
      <c r="SUX29" s="271"/>
      <c r="SUY29" s="271"/>
      <c r="SUZ29" s="271"/>
      <c r="SVA29" s="271"/>
      <c r="SVB29" s="271"/>
      <c r="SVC29" s="271"/>
      <c r="SVD29" s="271"/>
      <c r="SVE29" s="271"/>
      <c r="SVF29" s="271"/>
      <c r="SVG29" s="271"/>
      <c r="SVH29" s="271"/>
      <c r="SVI29" s="271"/>
      <c r="SVJ29" s="271"/>
      <c r="SVK29" s="271"/>
      <c r="SVL29" s="271"/>
      <c r="SVM29" s="271"/>
      <c r="SVN29" s="271"/>
      <c r="SVO29" s="271"/>
      <c r="SVP29" s="271"/>
      <c r="SVQ29" s="271"/>
      <c r="SVR29" s="271"/>
      <c r="SVS29" s="271"/>
      <c r="SVT29" s="271"/>
      <c r="SVU29" s="271"/>
      <c r="SVV29" s="271"/>
      <c r="SVW29" s="271"/>
      <c r="SVX29" s="271"/>
      <c r="SVY29" s="271"/>
      <c r="SVZ29" s="271"/>
      <c r="SWA29" s="271"/>
      <c r="SWB29" s="271"/>
      <c r="SWC29" s="271"/>
      <c r="SWD29" s="271"/>
      <c r="SWE29" s="271"/>
      <c r="SWF29" s="271"/>
      <c r="SWG29" s="271"/>
      <c r="SWH29" s="271"/>
      <c r="SWI29" s="271"/>
      <c r="SWJ29" s="271"/>
      <c r="SWK29" s="271"/>
      <c r="SWL29" s="271"/>
      <c r="SWM29" s="271"/>
      <c r="SWN29" s="271"/>
      <c r="SWO29" s="271"/>
      <c r="SWP29" s="271"/>
      <c r="SWQ29" s="271"/>
      <c r="SWR29" s="271"/>
      <c r="SWS29" s="271"/>
      <c r="SWT29" s="271"/>
      <c r="SWU29" s="271"/>
      <c r="SWV29" s="271"/>
      <c r="SWW29" s="271"/>
      <c r="SWX29" s="271"/>
      <c r="SWY29" s="271"/>
      <c r="SWZ29" s="271"/>
      <c r="SXA29" s="271"/>
      <c r="SXB29" s="271"/>
      <c r="SXC29" s="271"/>
      <c r="SXD29" s="271"/>
      <c r="SXE29" s="271"/>
      <c r="SXF29" s="271"/>
      <c r="SXG29" s="271"/>
      <c r="SXH29" s="271"/>
      <c r="SXI29" s="271"/>
      <c r="SXJ29" s="271"/>
      <c r="SXK29" s="271"/>
      <c r="SXL29" s="271"/>
      <c r="SXM29" s="271"/>
      <c r="SXN29" s="271"/>
      <c r="SXO29" s="271"/>
      <c r="SXP29" s="271"/>
      <c r="SXQ29" s="271"/>
      <c r="SXR29" s="271"/>
      <c r="SXS29" s="271"/>
      <c r="SXT29" s="271"/>
      <c r="SXU29" s="271"/>
      <c r="SXV29" s="271"/>
      <c r="SXW29" s="271"/>
      <c r="SXX29" s="271"/>
      <c r="SXY29" s="271"/>
      <c r="SXZ29" s="271"/>
      <c r="SYA29" s="271"/>
      <c r="SYB29" s="271"/>
      <c r="SYC29" s="271"/>
      <c r="SYD29" s="271"/>
      <c r="SYE29" s="271"/>
      <c r="SYF29" s="271"/>
      <c r="SYG29" s="271"/>
      <c r="SYH29" s="271"/>
      <c r="SYI29" s="271"/>
      <c r="SYJ29" s="271"/>
      <c r="SYK29" s="271"/>
      <c r="SYL29" s="271"/>
      <c r="SYM29" s="271"/>
      <c r="SYN29" s="271"/>
      <c r="SYO29" s="271"/>
      <c r="SYP29" s="271"/>
      <c r="SYQ29" s="271"/>
      <c r="SYR29" s="271"/>
      <c r="SYS29" s="271"/>
      <c r="SYT29" s="271"/>
      <c r="SYU29" s="271"/>
      <c r="SYV29" s="271"/>
      <c r="SYW29" s="271"/>
      <c r="SYX29" s="271"/>
      <c r="SYY29" s="271"/>
      <c r="SYZ29" s="271"/>
      <c r="SZA29" s="271"/>
      <c r="SZB29" s="271"/>
      <c r="SZC29" s="271"/>
      <c r="SZD29" s="271"/>
      <c r="SZE29" s="271"/>
      <c r="SZF29" s="271"/>
      <c r="SZG29" s="271"/>
      <c r="SZH29" s="271"/>
      <c r="SZI29" s="271"/>
      <c r="SZJ29" s="271"/>
      <c r="SZK29" s="271"/>
      <c r="SZL29" s="271"/>
      <c r="SZM29" s="271"/>
      <c r="SZN29" s="271"/>
      <c r="SZO29" s="271"/>
      <c r="SZP29" s="271"/>
      <c r="SZQ29" s="271"/>
      <c r="SZR29" s="271"/>
      <c r="SZS29" s="271"/>
      <c r="SZT29" s="271"/>
      <c r="SZU29" s="271"/>
      <c r="SZV29" s="271"/>
      <c r="SZW29" s="271"/>
      <c r="SZX29" s="271"/>
      <c r="SZY29" s="271"/>
      <c r="SZZ29" s="271"/>
      <c r="TAA29" s="271"/>
      <c r="TAB29" s="271"/>
      <c r="TAC29" s="271"/>
      <c r="TAD29" s="271"/>
      <c r="TAE29" s="271"/>
      <c r="TAF29" s="271"/>
      <c r="TAG29" s="271"/>
      <c r="TAH29" s="271"/>
      <c r="TAI29" s="271"/>
      <c r="TAJ29" s="271"/>
      <c r="TAK29" s="271"/>
      <c r="TAL29" s="271"/>
      <c r="TAM29" s="271"/>
      <c r="TAN29" s="271"/>
      <c r="TAO29" s="271"/>
      <c r="TAP29" s="271"/>
      <c r="TAQ29" s="271"/>
      <c r="TAR29" s="271"/>
      <c r="TAS29" s="271"/>
      <c r="TAT29" s="271"/>
      <c r="TAU29" s="271"/>
      <c r="TAV29" s="271"/>
      <c r="TAW29" s="271"/>
      <c r="TAX29" s="271"/>
      <c r="TAY29" s="271"/>
      <c r="TAZ29" s="271"/>
      <c r="TBA29" s="271"/>
      <c r="TBB29" s="271"/>
      <c r="TBC29" s="271"/>
      <c r="TBD29" s="271"/>
      <c r="TBE29" s="271"/>
      <c r="TBF29" s="271"/>
      <c r="TBG29" s="271"/>
      <c r="TBH29" s="271"/>
      <c r="TBI29" s="271"/>
      <c r="TBJ29" s="271"/>
      <c r="TBK29" s="271"/>
      <c r="TBL29" s="271"/>
      <c r="TBM29" s="271"/>
      <c r="TBN29" s="271"/>
      <c r="TBO29" s="271"/>
      <c r="TBP29" s="271"/>
      <c r="TBQ29" s="271"/>
      <c r="TBR29" s="271"/>
      <c r="TBS29" s="271"/>
      <c r="TBT29" s="271"/>
      <c r="TBU29" s="271"/>
      <c r="TBV29" s="271"/>
      <c r="TBW29" s="271"/>
      <c r="TBX29" s="271"/>
      <c r="TBY29" s="271"/>
      <c r="TBZ29" s="271"/>
      <c r="TCA29" s="271"/>
      <c r="TCB29" s="271"/>
      <c r="TCC29" s="271"/>
      <c r="TCD29" s="271"/>
      <c r="TCE29" s="271"/>
      <c r="TCF29" s="271"/>
      <c r="TCG29" s="271"/>
      <c r="TCH29" s="271"/>
      <c r="TCI29" s="271"/>
      <c r="TCJ29" s="271"/>
      <c r="TCK29" s="271"/>
      <c r="TCL29" s="271"/>
      <c r="TCM29" s="271"/>
      <c r="TCN29" s="271"/>
      <c r="TCO29" s="271"/>
      <c r="TCP29" s="271"/>
      <c r="TCQ29" s="271"/>
      <c r="TCR29" s="271"/>
      <c r="TCS29" s="271"/>
      <c r="TCT29" s="271"/>
      <c r="TCU29" s="271"/>
      <c r="TCV29" s="271"/>
      <c r="TCW29" s="271"/>
      <c r="TCX29" s="271"/>
      <c r="TCY29" s="271"/>
      <c r="TCZ29" s="271"/>
      <c r="TDA29" s="271"/>
      <c r="TDB29" s="271"/>
      <c r="TDC29" s="271"/>
      <c r="TDD29" s="271"/>
      <c r="TDE29" s="271"/>
      <c r="TDF29" s="271"/>
      <c r="TDG29" s="271"/>
      <c r="TDH29" s="271"/>
      <c r="TDI29" s="271"/>
      <c r="TDJ29" s="271"/>
      <c r="TDK29" s="271"/>
      <c r="TDL29" s="271"/>
      <c r="TDM29" s="271"/>
      <c r="TDN29" s="271"/>
      <c r="TDO29" s="271"/>
      <c r="TDP29" s="271"/>
      <c r="TDQ29" s="271"/>
      <c r="TDR29" s="271"/>
      <c r="TDS29" s="271"/>
      <c r="TDT29" s="271"/>
      <c r="TDU29" s="271"/>
      <c r="TDV29" s="271"/>
      <c r="TDW29" s="271"/>
      <c r="TDX29" s="271"/>
      <c r="TDY29" s="271"/>
      <c r="TDZ29" s="271"/>
      <c r="TEA29" s="271"/>
      <c r="TEB29" s="271"/>
      <c r="TEC29" s="271"/>
      <c r="TED29" s="271"/>
      <c r="TEE29" s="271"/>
      <c r="TEF29" s="271"/>
      <c r="TEG29" s="271"/>
      <c r="TEH29" s="271"/>
      <c r="TEI29" s="271"/>
      <c r="TEJ29" s="271"/>
      <c r="TEK29" s="271"/>
      <c r="TEL29" s="271"/>
      <c r="TEM29" s="271"/>
      <c r="TEN29" s="271"/>
      <c r="TEO29" s="271"/>
      <c r="TEP29" s="271"/>
      <c r="TEQ29" s="271"/>
      <c r="TER29" s="271"/>
      <c r="TES29" s="271"/>
      <c r="TET29" s="271"/>
      <c r="TEU29" s="271"/>
      <c r="TEV29" s="271"/>
      <c r="TEW29" s="271"/>
      <c r="TEX29" s="271"/>
      <c r="TEY29" s="271"/>
      <c r="TEZ29" s="271"/>
      <c r="TFA29" s="271"/>
      <c r="TFB29" s="271"/>
      <c r="TFC29" s="271"/>
      <c r="TFD29" s="271"/>
      <c r="TFE29" s="271"/>
      <c r="TFF29" s="271"/>
      <c r="TFG29" s="271"/>
      <c r="TFH29" s="271"/>
      <c r="TFI29" s="271"/>
      <c r="TFJ29" s="271"/>
      <c r="TFK29" s="271"/>
      <c r="TFL29" s="271"/>
      <c r="TFM29" s="271"/>
      <c r="TFN29" s="271"/>
      <c r="TFO29" s="271"/>
      <c r="TFP29" s="271"/>
      <c r="TFQ29" s="271"/>
      <c r="TFR29" s="271"/>
      <c r="TFS29" s="271"/>
      <c r="TFT29" s="271"/>
      <c r="TFU29" s="271"/>
      <c r="TFV29" s="271"/>
      <c r="TFW29" s="271"/>
      <c r="TFX29" s="271"/>
      <c r="TFY29" s="271"/>
      <c r="TFZ29" s="271"/>
      <c r="TGA29" s="271"/>
      <c r="TGB29" s="271"/>
      <c r="TGC29" s="271"/>
      <c r="TGD29" s="271"/>
      <c r="TGE29" s="271"/>
      <c r="TGF29" s="271"/>
      <c r="TGG29" s="271"/>
      <c r="TGH29" s="271"/>
      <c r="TGI29" s="271"/>
      <c r="TGJ29" s="271"/>
      <c r="TGK29" s="271"/>
      <c r="TGL29" s="271"/>
      <c r="TGM29" s="271"/>
      <c r="TGN29" s="271"/>
      <c r="TGO29" s="271"/>
      <c r="TGP29" s="271"/>
      <c r="TGQ29" s="271"/>
      <c r="TGR29" s="271"/>
      <c r="TGS29" s="271"/>
      <c r="TGT29" s="271"/>
      <c r="TGU29" s="271"/>
      <c r="TGV29" s="271"/>
      <c r="TGW29" s="271"/>
      <c r="TGX29" s="271"/>
      <c r="TGY29" s="271"/>
      <c r="TGZ29" s="271"/>
      <c r="THA29" s="271"/>
      <c r="THB29" s="271"/>
      <c r="THC29" s="271"/>
      <c r="THD29" s="271"/>
      <c r="THE29" s="271"/>
      <c r="THF29" s="271"/>
      <c r="THG29" s="271"/>
      <c r="THH29" s="271"/>
      <c r="THI29" s="271"/>
      <c r="THJ29" s="271"/>
      <c r="THK29" s="271"/>
      <c r="THL29" s="271"/>
      <c r="THM29" s="271"/>
      <c r="THN29" s="271"/>
      <c r="THO29" s="271"/>
      <c r="THP29" s="271"/>
      <c r="THQ29" s="271"/>
      <c r="THR29" s="271"/>
      <c r="THS29" s="271"/>
      <c r="THT29" s="271"/>
      <c r="THU29" s="271"/>
      <c r="THV29" s="271"/>
      <c r="THW29" s="271"/>
      <c r="THX29" s="271"/>
      <c r="THY29" s="271"/>
      <c r="THZ29" s="271"/>
      <c r="TIA29" s="271"/>
      <c r="TIB29" s="271"/>
      <c r="TIC29" s="271"/>
      <c r="TID29" s="271"/>
      <c r="TIE29" s="271"/>
      <c r="TIF29" s="271"/>
      <c r="TIG29" s="271"/>
      <c r="TIH29" s="271"/>
      <c r="TII29" s="271"/>
      <c r="TIJ29" s="271"/>
      <c r="TIK29" s="271"/>
      <c r="TIL29" s="271"/>
      <c r="TIM29" s="271"/>
      <c r="TIN29" s="271"/>
      <c r="TIO29" s="271"/>
      <c r="TIP29" s="271"/>
      <c r="TIQ29" s="271"/>
      <c r="TIR29" s="271"/>
      <c r="TIS29" s="271"/>
      <c r="TIT29" s="271"/>
      <c r="TIU29" s="271"/>
      <c r="TIV29" s="271"/>
      <c r="TIW29" s="271"/>
      <c r="TIX29" s="271"/>
      <c r="TIY29" s="271"/>
      <c r="TIZ29" s="271"/>
      <c r="TJA29" s="271"/>
      <c r="TJB29" s="271"/>
      <c r="TJC29" s="271"/>
      <c r="TJD29" s="271"/>
      <c r="TJE29" s="271"/>
      <c r="TJF29" s="271"/>
      <c r="TJG29" s="271"/>
      <c r="TJH29" s="271"/>
      <c r="TJI29" s="271"/>
      <c r="TJJ29" s="271"/>
      <c r="TJK29" s="271"/>
      <c r="TJL29" s="271"/>
      <c r="TJM29" s="271"/>
      <c r="TJN29" s="271"/>
      <c r="TJO29" s="271"/>
      <c r="TJP29" s="271"/>
      <c r="TJQ29" s="271"/>
      <c r="TJR29" s="271"/>
      <c r="TJS29" s="271"/>
      <c r="TJT29" s="271"/>
      <c r="TJU29" s="271"/>
      <c r="TJV29" s="271"/>
      <c r="TJW29" s="271"/>
      <c r="TJX29" s="271"/>
      <c r="TJY29" s="271"/>
      <c r="TJZ29" s="271"/>
      <c r="TKA29" s="271"/>
      <c r="TKB29" s="271"/>
      <c r="TKC29" s="271"/>
      <c r="TKD29" s="271"/>
      <c r="TKE29" s="271"/>
      <c r="TKF29" s="271"/>
      <c r="TKG29" s="271"/>
      <c r="TKH29" s="271"/>
      <c r="TKI29" s="271"/>
      <c r="TKJ29" s="271"/>
      <c r="TKK29" s="271"/>
      <c r="TKL29" s="271"/>
      <c r="TKM29" s="271"/>
      <c r="TKN29" s="271"/>
      <c r="TKO29" s="271"/>
      <c r="TKP29" s="271"/>
      <c r="TKQ29" s="271"/>
      <c r="TKR29" s="271"/>
      <c r="TKS29" s="271"/>
      <c r="TKT29" s="271"/>
      <c r="TKU29" s="271"/>
      <c r="TKV29" s="271"/>
      <c r="TKW29" s="271"/>
      <c r="TKX29" s="271"/>
      <c r="TKY29" s="271"/>
      <c r="TKZ29" s="271"/>
      <c r="TLA29" s="271"/>
      <c r="TLB29" s="271"/>
      <c r="TLC29" s="271"/>
      <c r="TLD29" s="271"/>
      <c r="TLE29" s="271"/>
      <c r="TLF29" s="271"/>
      <c r="TLG29" s="271"/>
      <c r="TLH29" s="271"/>
      <c r="TLI29" s="271"/>
      <c r="TLJ29" s="271"/>
      <c r="TLK29" s="271"/>
      <c r="TLL29" s="271"/>
      <c r="TLM29" s="271"/>
      <c r="TLN29" s="271"/>
      <c r="TLO29" s="271"/>
      <c r="TLP29" s="271"/>
      <c r="TLQ29" s="271"/>
      <c r="TLR29" s="271"/>
      <c r="TLS29" s="271"/>
      <c r="TLT29" s="271"/>
      <c r="TLU29" s="271"/>
      <c r="TLV29" s="271"/>
      <c r="TLW29" s="271"/>
      <c r="TLX29" s="271"/>
      <c r="TLY29" s="271"/>
      <c r="TLZ29" s="271"/>
      <c r="TMA29" s="271"/>
      <c r="TMB29" s="271"/>
      <c r="TMC29" s="271"/>
      <c r="TMD29" s="271"/>
      <c r="TME29" s="271"/>
      <c r="TMF29" s="271"/>
      <c r="TMG29" s="271"/>
      <c r="TMH29" s="271"/>
      <c r="TMI29" s="271"/>
      <c r="TMJ29" s="271"/>
      <c r="TMK29" s="271"/>
      <c r="TML29" s="271"/>
      <c r="TMM29" s="271"/>
      <c r="TMN29" s="271"/>
      <c r="TMO29" s="271"/>
      <c r="TMP29" s="271"/>
      <c r="TMQ29" s="271"/>
      <c r="TMR29" s="271"/>
      <c r="TMS29" s="271"/>
      <c r="TMT29" s="271"/>
      <c r="TMU29" s="271"/>
      <c r="TMV29" s="271"/>
      <c r="TMW29" s="271"/>
      <c r="TMX29" s="271"/>
      <c r="TMY29" s="271"/>
      <c r="TMZ29" s="271"/>
      <c r="TNA29" s="271"/>
      <c r="TNB29" s="271"/>
      <c r="TNC29" s="271"/>
      <c r="TND29" s="271"/>
      <c r="TNE29" s="271"/>
      <c r="TNF29" s="271"/>
      <c r="TNG29" s="271"/>
      <c r="TNH29" s="271"/>
      <c r="TNI29" s="271"/>
      <c r="TNJ29" s="271"/>
      <c r="TNK29" s="271"/>
      <c r="TNL29" s="271"/>
      <c r="TNM29" s="271"/>
      <c r="TNN29" s="271"/>
      <c r="TNO29" s="271"/>
      <c r="TNP29" s="271"/>
      <c r="TNQ29" s="271"/>
      <c r="TNR29" s="271"/>
      <c r="TNS29" s="271"/>
      <c r="TNT29" s="271"/>
      <c r="TNU29" s="271"/>
      <c r="TNV29" s="271"/>
      <c r="TNW29" s="271"/>
      <c r="TNX29" s="271"/>
      <c r="TNY29" s="271"/>
      <c r="TNZ29" s="271"/>
      <c r="TOA29" s="271"/>
      <c r="TOB29" s="271"/>
      <c r="TOC29" s="271"/>
      <c r="TOD29" s="271"/>
      <c r="TOE29" s="271"/>
      <c r="TOF29" s="271"/>
      <c r="TOG29" s="271"/>
      <c r="TOH29" s="271"/>
      <c r="TOI29" s="271"/>
      <c r="TOJ29" s="271"/>
      <c r="TOK29" s="271"/>
      <c r="TOL29" s="271"/>
      <c r="TOM29" s="271"/>
      <c r="TON29" s="271"/>
      <c r="TOO29" s="271"/>
      <c r="TOP29" s="271"/>
      <c r="TOQ29" s="271"/>
      <c r="TOR29" s="271"/>
      <c r="TOS29" s="271"/>
      <c r="TOT29" s="271"/>
      <c r="TOU29" s="271"/>
      <c r="TOV29" s="271"/>
      <c r="TOW29" s="271"/>
      <c r="TOX29" s="271"/>
      <c r="TOY29" s="271"/>
      <c r="TOZ29" s="271"/>
      <c r="TPA29" s="271"/>
      <c r="TPB29" s="271"/>
      <c r="TPC29" s="271"/>
      <c r="TPD29" s="271"/>
      <c r="TPE29" s="271"/>
      <c r="TPF29" s="271"/>
      <c r="TPG29" s="271"/>
      <c r="TPH29" s="271"/>
      <c r="TPI29" s="271"/>
      <c r="TPJ29" s="271"/>
      <c r="TPK29" s="271"/>
      <c r="TPL29" s="271"/>
      <c r="TPM29" s="271"/>
      <c r="TPN29" s="271"/>
      <c r="TPO29" s="271"/>
      <c r="TPP29" s="271"/>
      <c r="TPQ29" s="271"/>
      <c r="TPR29" s="271"/>
      <c r="TPS29" s="271"/>
      <c r="TPT29" s="271"/>
      <c r="TPU29" s="271"/>
      <c r="TPV29" s="271"/>
      <c r="TPW29" s="271"/>
      <c r="TPX29" s="271"/>
      <c r="TPY29" s="271"/>
      <c r="TPZ29" s="271"/>
      <c r="TQA29" s="271"/>
      <c r="TQB29" s="271"/>
      <c r="TQC29" s="271"/>
      <c r="TQD29" s="271"/>
      <c r="TQE29" s="271"/>
      <c r="TQF29" s="271"/>
      <c r="TQG29" s="271"/>
      <c r="TQH29" s="271"/>
      <c r="TQI29" s="271"/>
      <c r="TQJ29" s="271"/>
      <c r="TQK29" s="271"/>
      <c r="TQL29" s="271"/>
      <c r="TQM29" s="271"/>
      <c r="TQN29" s="271"/>
      <c r="TQO29" s="271"/>
      <c r="TQP29" s="271"/>
      <c r="TQQ29" s="271"/>
      <c r="TQR29" s="271"/>
      <c r="TQS29" s="271"/>
      <c r="TQT29" s="271"/>
      <c r="TQU29" s="271"/>
      <c r="TQV29" s="271"/>
      <c r="TQW29" s="271"/>
      <c r="TQX29" s="271"/>
      <c r="TQY29" s="271"/>
      <c r="TQZ29" s="271"/>
      <c r="TRA29" s="271"/>
      <c r="TRB29" s="271"/>
      <c r="TRC29" s="271"/>
      <c r="TRD29" s="271"/>
      <c r="TRE29" s="271"/>
      <c r="TRF29" s="271"/>
      <c r="TRG29" s="271"/>
      <c r="TRH29" s="271"/>
      <c r="TRI29" s="271"/>
      <c r="TRJ29" s="271"/>
      <c r="TRK29" s="271"/>
      <c r="TRL29" s="271"/>
      <c r="TRM29" s="271"/>
      <c r="TRN29" s="271"/>
      <c r="TRO29" s="271"/>
      <c r="TRP29" s="271"/>
      <c r="TRQ29" s="271"/>
      <c r="TRR29" s="271"/>
      <c r="TRS29" s="271"/>
      <c r="TRT29" s="271"/>
      <c r="TRU29" s="271"/>
      <c r="TRV29" s="271"/>
      <c r="TRW29" s="271"/>
      <c r="TRX29" s="271"/>
      <c r="TRY29" s="271"/>
      <c r="TRZ29" s="271"/>
      <c r="TSA29" s="271"/>
      <c r="TSB29" s="271"/>
      <c r="TSC29" s="271"/>
      <c r="TSD29" s="271"/>
      <c r="TSE29" s="271"/>
      <c r="TSF29" s="271"/>
      <c r="TSG29" s="271"/>
      <c r="TSH29" s="271"/>
      <c r="TSI29" s="271"/>
      <c r="TSJ29" s="271"/>
      <c r="TSK29" s="271"/>
      <c r="TSL29" s="271"/>
      <c r="TSM29" s="271"/>
      <c r="TSN29" s="271"/>
      <c r="TSO29" s="271"/>
      <c r="TSP29" s="271"/>
      <c r="TSQ29" s="271"/>
      <c r="TSR29" s="271"/>
      <c r="TSS29" s="271"/>
      <c r="TST29" s="271"/>
      <c r="TSU29" s="271"/>
      <c r="TSV29" s="271"/>
      <c r="TSW29" s="271"/>
      <c r="TSX29" s="271"/>
      <c r="TSY29" s="271"/>
      <c r="TSZ29" s="271"/>
      <c r="TTA29" s="271"/>
      <c r="TTB29" s="271"/>
      <c r="TTC29" s="271"/>
      <c r="TTD29" s="271"/>
      <c r="TTE29" s="271"/>
      <c r="TTF29" s="271"/>
      <c r="TTG29" s="271"/>
      <c r="TTH29" s="271"/>
      <c r="TTI29" s="271"/>
      <c r="TTJ29" s="271"/>
      <c r="TTK29" s="271"/>
      <c r="TTL29" s="271"/>
      <c r="TTM29" s="271"/>
      <c r="TTN29" s="271"/>
      <c r="TTO29" s="271"/>
      <c r="TTP29" s="271"/>
      <c r="TTQ29" s="271"/>
      <c r="TTR29" s="271"/>
      <c r="TTS29" s="271"/>
      <c r="TTT29" s="271"/>
      <c r="TTU29" s="271"/>
      <c r="TTV29" s="271"/>
      <c r="TTW29" s="271"/>
      <c r="TTX29" s="271"/>
      <c r="TTY29" s="271"/>
      <c r="TTZ29" s="271"/>
      <c r="TUA29" s="271"/>
      <c r="TUB29" s="271"/>
      <c r="TUC29" s="271"/>
      <c r="TUD29" s="271"/>
      <c r="TUE29" s="271"/>
      <c r="TUF29" s="271"/>
      <c r="TUG29" s="271"/>
      <c r="TUH29" s="271"/>
      <c r="TUI29" s="271"/>
      <c r="TUJ29" s="271"/>
      <c r="TUK29" s="271"/>
      <c r="TUL29" s="271"/>
      <c r="TUM29" s="271"/>
      <c r="TUN29" s="271"/>
      <c r="TUO29" s="271"/>
      <c r="TUP29" s="271"/>
      <c r="TUQ29" s="271"/>
      <c r="TUR29" s="271"/>
      <c r="TUS29" s="271"/>
      <c r="TUT29" s="271"/>
      <c r="TUU29" s="271"/>
      <c r="TUV29" s="271"/>
      <c r="TUW29" s="271"/>
      <c r="TUX29" s="271"/>
      <c r="TUY29" s="271"/>
      <c r="TUZ29" s="271"/>
      <c r="TVA29" s="271"/>
      <c r="TVB29" s="271"/>
      <c r="TVC29" s="271"/>
      <c r="TVD29" s="271"/>
      <c r="TVE29" s="271"/>
      <c r="TVF29" s="271"/>
      <c r="TVG29" s="271"/>
      <c r="TVH29" s="271"/>
      <c r="TVI29" s="271"/>
      <c r="TVJ29" s="271"/>
      <c r="TVK29" s="271"/>
      <c r="TVL29" s="271"/>
      <c r="TVM29" s="271"/>
      <c r="TVN29" s="271"/>
      <c r="TVO29" s="271"/>
      <c r="TVP29" s="271"/>
      <c r="TVQ29" s="271"/>
      <c r="TVR29" s="271"/>
      <c r="TVS29" s="271"/>
      <c r="TVT29" s="271"/>
      <c r="TVU29" s="271"/>
      <c r="TVV29" s="271"/>
      <c r="TVW29" s="271"/>
      <c r="TVX29" s="271"/>
      <c r="TVY29" s="271"/>
      <c r="TVZ29" s="271"/>
      <c r="TWA29" s="271"/>
      <c r="TWB29" s="271"/>
      <c r="TWC29" s="271"/>
      <c r="TWD29" s="271"/>
      <c r="TWE29" s="271"/>
      <c r="TWF29" s="271"/>
      <c r="TWG29" s="271"/>
      <c r="TWH29" s="271"/>
      <c r="TWI29" s="271"/>
      <c r="TWJ29" s="271"/>
      <c r="TWK29" s="271"/>
      <c r="TWL29" s="271"/>
      <c r="TWM29" s="271"/>
      <c r="TWN29" s="271"/>
      <c r="TWO29" s="271"/>
      <c r="TWP29" s="271"/>
      <c r="TWQ29" s="271"/>
      <c r="TWR29" s="271"/>
      <c r="TWS29" s="271"/>
      <c r="TWT29" s="271"/>
      <c r="TWU29" s="271"/>
      <c r="TWV29" s="271"/>
      <c r="TWW29" s="271"/>
      <c r="TWX29" s="271"/>
      <c r="TWY29" s="271"/>
      <c r="TWZ29" s="271"/>
      <c r="TXA29" s="271"/>
      <c r="TXB29" s="271"/>
      <c r="TXC29" s="271"/>
      <c r="TXD29" s="271"/>
      <c r="TXE29" s="271"/>
      <c r="TXF29" s="271"/>
      <c r="TXG29" s="271"/>
      <c r="TXH29" s="271"/>
      <c r="TXI29" s="271"/>
      <c r="TXJ29" s="271"/>
      <c r="TXK29" s="271"/>
      <c r="TXL29" s="271"/>
      <c r="TXM29" s="271"/>
      <c r="TXN29" s="271"/>
      <c r="TXO29" s="271"/>
      <c r="TXP29" s="271"/>
      <c r="TXQ29" s="271"/>
      <c r="TXR29" s="271"/>
      <c r="TXS29" s="271"/>
      <c r="TXT29" s="271"/>
      <c r="TXU29" s="271"/>
      <c r="TXV29" s="271"/>
      <c r="TXW29" s="271"/>
      <c r="TXX29" s="271"/>
      <c r="TXY29" s="271"/>
      <c r="TXZ29" s="271"/>
      <c r="TYA29" s="271"/>
      <c r="TYB29" s="271"/>
      <c r="TYC29" s="271"/>
      <c r="TYD29" s="271"/>
      <c r="TYE29" s="271"/>
      <c r="TYF29" s="271"/>
      <c r="TYG29" s="271"/>
      <c r="TYH29" s="271"/>
      <c r="TYI29" s="271"/>
      <c r="TYJ29" s="271"/>
      <c r="TYK29" s="271"/>
      <c r="TYL29" s="271"/>
      <c r="TYM29" s="271"/>
      <c r="TYN29" s="271"/>
      <c r="TYO29" s="271"/>
      <c r="TYP29" s="271"/>
      <c r="TYQ29" s="271"/>
      <c r="TYR29" s="271"/>
      <c r="TYS29" s="271"/>
      <c r="TYT29" s="271"/>
      <c r="TYU29" s="271"/>
      <c r="TYV29" s="271"/>
      <c r="TYW29" s="271"/>
      <c r="TYX29" s="271"/>
      <c r="TYY29" s="271"/>
      <c r="TYZ29" s="271"/>
      <c r="TZA29" s="271"/>
      <c r="TZB29" s="271"/>
      <c r="TZC29" s="271"/>
      <c r="TZD29" s="271"/>
      <c r="TZE29" s="271"/>
      <c r="TZF29" s="271"/>
      <c r="TZG29" s="271"/>
      <c r="TZH29" s="271"/>
      <c r="TZI29" s="271"/>
      <c r="TZJ29" s="271"/>
      <c r="TZK29" s="271"/>
      <c r="TZL29" s="271"/>
      <c r="TZM29" s="271"/>
      <c r="TZN29" s="271"/>
      <c r="TZO29" s="271"/>
      <c r="TZP29" s="271"/>
      <c r="TZQ29" s="271"/>
      <c r="TZR29" s="271"/>
      <c r="TZS29" s="271"/>
      <c r="TZT29" s="271"/>
      <c r="TZU29" s="271"/>
      <c r="TZV29" s="271"/>
      <c r="TZW29" s="271"/>
      <c r="TZX29" s="271"/>
      <c r="TZY29" s="271"/>
      <c r="TZZ29" s="271"/>
      <c r="UAA29" s="271"/>
      <c r="UAB29" s="271"/>
      <c r="UAC29" s="271"/>
      <c r="UAD29" s="271"/>
      <c r="UAE29" s="271"/>
      <c r="UAF29" s="271"/>
      <c r="UAG29" s="271"/>
      <c r="UAH29" s="271"/>
      <c r="UAI29" s="271"/>
      <c r="UAJ29" s="271"/>
      <c r="UAK29" s="271"/>
      <c r="UAL29" s="271"/>
      <c r="UAM29" s="271"/>
      <c r="UAN29" s="271"/>
      <c r="UAO29" s="271"/>
      <c r="UAP29" s="271"/>
      <c r="UAQ29" s="271"/>
      <c r="UAR29" s="271"/>
      <c r="UAS29" s="271"/>
      <c r="UAT29" s="271"/>
      <c r="UAU29" s="271"/>
      <c r="UAV29" s="271"/>
      <c r="UAW29" s="271"/>
      <c r="UAX29" s="271"/>
      <c r="UAY29" s="271"/>
      <c r="UAZ29" s="271"/>
      <c r="UBA29" s="271"/>
      <c r="UBB29" s="271"/>
      <c r="UBC29" s="271"/>
      <c r="UBD29" s="271"/>
      <c r="UBE29" s="271"/>
      <c r="UBF29" s="271"/>
      <c r="UBG29" s="271"/>
      <c r="UBH29" s="271"/>
      <c r="UBI29" s="271"/>
      <c r="UBJ29" s="271"/>
      <c r="UBK29" s="271"/>
      <c r="UBL29" s="271"/>
      <c r="UBM29" s="271"/>
      <c r="UBN29" s="271"/>
      <c r="UBO29" s="271"/>
      <c r="UBP29" s="271"/>
      <c r="UBQ29" s="271"/>
      <c r="UBR29" s="271"/>
      <c r="UBS29" s="271"/>
      <c r="UBT29" s="271"/>
      <c r="UBU29" s="271"/>
      <c r="UBV29" s="271"/>
      <c r="UBW29" s="271"/>
      <c r="UBX29" s="271"/>
      <c r="UBY29" s="271"/>
      <c r="UBZ29" s="271"/>
      <c r="UCA29" s="271"/>
      <c r="UCB29" s="271"/>
      <c r="UCC29" s="271"/>
      <c r="UCD29" s="271"/>
      <c r="UCE29" s="271"/>
      <c r="UCF29" s="271"/>
      <c r="UCG29" s="271"/>
      <c r="UCH29" s="271"/>
      <c r="UCI29" s="271"/>
      <c r="UCJ29" s="271"/>
      <c r="UCK29" s="271"/>
      <c r="UCL29" s="271"/>
      <c r="UCM29" s="271"/>
      <c r="UCN29" s="271"/>
      <c r="UCO29" s="271"/>
      <c r="UCP29" s="271"/>
      <c r="UCQ29" s="271"/>
      <c r="UCR29" s="271"/>
      <c r="UCS29" s="271"/>
      <c r="UCT29" s="271"/>
      <c r="UCU29" s="271"/>
      <c r="UCV29" s="271"/>
      <c r="UCW29" s="271"/>
      <c r="UCX29" s="271"/>
      <c r="UCY29" s="271"/>
      <c r="UCZ29" s="271"/>
      <c r="UDA29" s="271"/>
      <c r="UDB29" s="271"/>
      <c r="UDC29" s="271"/>
      <c r="UDD29" s="271"/>
      <c r="UDE29" s="271"/>
      <c r="UDF29" s="271"/>
      <c r="UDG29" s="271"/>
      <c r="UDH29" s="271"/>
      <c r="UDI29" s="271"/>
      <c r="UDJ29" s="271"/>
      <c r="UDK29" s="271"/>
      <c r="UDL29" s="271"/>
      <c r="UDM29" s="271"/>
      <c r="UDN29" s="271"/>
      <c r="UDO29" s="271"/>
      <c r="UDP29" s="271"/>
      <c r="UDQ29" s="271"/>
      <c r="UDR29" s="271"/>
      <c r="UDS29" s="271"/>
      <c r="UDT29" s="271"/>
      <c r="UDU29" s="271"/>
      <c r="UDV29" s="271"/>
      <c r="UDW29" s="271"/>
      <c r="UDX29" s="271"/>
      <c r="UDY29" s="271"/>
      <c r="UDZ29" s="271"/>
      <c r="UEA29" s="271"/>
      <c r="UEB29" s="271"/>
      <c r="UEC29" s="271"/>
      <c r="UED29" s="271"/>
      <c r="UEE29" s="271"/>
      <c r="UEF29" s="271"/>
      <c r="UEG29" s="271"/>
      <c r="UEH29" s="271"/>
      <c r="UEI29" s="271"/>
      <c r="UEJ29" s="271"/>
      <c r="UEK29" s="271"/>
      <c r="UEL29" s="271"/>
      <c r="UEM29" s="271"/>
      <c r="UEN29" s="271"/>
      <c r="UEO29" s="271"/>
      <c r="UEP29" s="271"/>
      <c r="UEQ29" s="271"/>
      <c r="UER29" s="271"/>
      <c r="UES29" s="271"/>
      <c r="UET29" s="271"/>
      <c r="UEU29" s="271"/>
      <c r="UEV29" s="271"/>
      <c r="UEW29" s="271"/>
      <c r="UEX29" s="271"/>
      <c r="UEY29" s="271"/>
      <c r="UEZ29" s="271"/>
      <c r="UFA29" s="271"/>
      <c r="UFB29" s="271"/>
      <c r="UFC29" s="271"/>
      <c r="UFD29" s="271"/>
      <c r="UFE29" s="271"/>
      <c r="UFF29" s="271"/>
      <c r="UFG29" s="271"/>
      <c r="UFH29" s="271"/>
      <c r="UFI29" s="271"/>
      <c r="UFJ29" s="271"/>
      <c r="UFK29" s="271"/>
      <c r="UFL29" s="271"/>
      <c r="UFM29" s="271"/>
      <c r="UFN29" s="271"/>
      <c r="UFO29" s="271"/>
      <c r="UFP29" s="271"/>
      <c r="UFQ29" s="271"/>
      <c r="UFR29" s="271"/>
      <c r="UFS29" s="271"/>
      <c r="UFT29" s="271"/>
      <c r="UFU29" s="271"/>
      <c r="UFV29" s="271"/>
      <c r="UFW29" s="271"/>
      <c r="UFX29" s="271"/>
      <c r="UFY29" s="271"/>
      <c r="UFZ29" s="271"/>
      <c r="UGA29" s="271"/>
      <c r="UGB29" s="271"/>
      <c r="UGC29" s="271"/>
      <c r="UGD29" s="271"/>
      <c r="UGE29" s="271"/>
      <c r="UGF29" s="271"/>
      <c r="UGG29" s="271"/>
      <c r="UGH29" s="271"/>
      <c r="UGI29" s="271"/>
      <c r="UGJ29" s="271"/>
      <c r="UGK29" s="271"/>
      <c r="UGL29" s="271"/>
      <c r="UGM29" s="271"/>
      <c r="UGN29" s="271"/>
      <c r="UGO29" s="271"/>
      <c r="UGP29" s="271"/>
      <c r="UGQ29" s="271"/>
      <c r="UGR29" s="271"/>
      <c r="UGS29" s="271"/>
      <c r="UGT29" s="271"/>
      <c r="UGU29" s="271"/>
      <c r="UGV29" s="271"/>
      <c r="UGW29" s="271"/>
      <c r="UGX29" s="271"/>
      <c r="UGY29" s="271"/>
      <c r="UGZ29" s="271"/>
      <c r="UHA29" s="271"/>
      <c r="UHB29" s="271"/>
      <c r="UHC29" s="271"/>
      <c r="UHD29" s="271"/>
      <c r="UHE29" s="271"/>
      <c r="UHF29" s="271"/>
      <c r="UHG29" s="271"/>
      <c r="UHH29" s="271"/>
      <c r="UHI29" s="271"/>
      <c r="UHJ29" s="271"/>
      <c r="UHK29" s="271"/>
      <c r="UHL29" s="271"/>
      <c r="UHM29" s="271"/>
      <c r="UHN29" s="271"/>
      <c r="UHO29" s="271"/>
      <c r="UHP29" s="271"/>
      <c r="UHQ29" s="271"/>
      <c r="UHR29" s="271"/>
      <c r="UHS29" s="271"/>
      <c r="UHT29" s="271"/>
      <c r="UHU29" s="271"/>
      <c r="UHV29" s="271"/>
      <c r="UHW29" s="271"/>
      <c r="UHX29" s="271"/>
      <c r="UHY29" s="271"/>
      <c r="UHZ29" s="271"/>
      <c r="UIA29" s="271"/>
      <c r="UIB29" s="271"/>
      <c r="UIC29" s="271"/>
      <c r="UID29" s="271"/>
      <c r="UIE29" s="271"/>
      <c r="UIF29" s="271"/>
      <c r="UIG29" s="271"/>
      <c r="UIH29" s="271"/>
      <c r="UII29" s="271"/>
      <c r="UIJ29" s="271"/>
      <c r="UIK29" s="271"/>
      <c r="UIL29" s="271"/>
      <c r="UIM29" s="271"/>
      <c r="UIN29" s="271"/>
      <c r="UIO29" s="271"/>
      <c r="UIP29" s="271"/>
      <c r="UIQ29" s="271"/>
      <c r="UIR29" s="271"/>
      <c r="UIS29" s="271"/>
      <c r="UIT29" s="271"/>
      <c r="UIU29" s="271"/>
      <c r="UIV29" s="271"/>
      <c r="UIW29" s="271"/>
      <c r="UIX29" s="271"/>
      <c r="UIY29" s="271"/>
      <c r="UIZ29" s="271"/>
      <c r="UJA29" s="271"/>
      <c r="UJB29" s="271"/>
      <c r="UJC29" s="271"/>
      <c r="UJD29" s="271"/>
      <c r="UJE29" s="271"/>
      <c r="UJF29" s="271"/>
      <c r="UJG29" s="271"/>
      <c r="UJH29" s="271"/>
      <c r="UJI29" s="271"/>
      <c r="UJJ29" s="271"/>
      <c r="UJK29" s="271"/>
      <c r="UJL29" s="271"/>
      <c r="UJM29" s="271"/>
      <c r="UJN29" s="271"/>
      <c r="UJO29" s="271"/>
      <c r="UJP29" s="271"/>
      <c r="UJQ29" s="271"/>
      <c r="UJR29" s="271"/>
      <c r="UJS29" s="271"/>
      <c r="UJT29" s="271"/>
      <c r="UJU29" s="271"/>
      <c r="UJV29" s="271"/>
      <c r="UJW29" s="271"/>
      <c r="UJX29" s="271"/>
      <c r="UJY29" s="271"/>
      <c r="UJZ29" s="271"/>
      <c r="UKA29" s="271"/>
      <c r="UKB29" s="271"/>
      <c r="UKC29" s="271"/>
      <c r="UKD29" s="271"/>
      <c r="UKE29" s="271"/>
      <c r="UKF29" s="271"/>
      <c r="UKG29" s="271"/>
      <c r="UKH29" s="271"/>
      <c r="UKI29" s="271"/>
      <c r="UKJ29" s="271"/>
      <c r="UKK29" s="271"/>
      <c r="UKL29" s="271"/>
      <c r="UKM29" s="271"/>
      <c r="UKN29" s="271"/>
      <c r="UKO29" s="271"/>
      <c r="UKP29" s="271"/>
      <c r="UKQ29" s="271"/>
      <c r="UKR29" s="271"/>
      <c r="UKS29" s="271"/>
      <c r="UKT29" s="271"/>
      <c r="UKU29" s="271"/>
      <c r="UKV29" s="271"/>
      <c r="UKW29" s="271"/>
      <c r="UKX29" s="271"/>
      <c r="UKY29" s="271"/>
      <c r="UKZ29" s="271"/>
      <c r="ULA29" s="271"/>
      <c r="ULB29" s="271"/>
      <c r="ULC29" s="271"/>
      <c r="ULD29" s="271"/>
      <c r="ULE29" s="271"/>
      <c r="ULF29" s="271"/>
      <c r="ULG29" s="271"/>
      <c r="ULH29" s="271"/>
      <c r="ULI29" s="271"/>
      <c r="ULJ29" s="271"/>
      <c r="ULK29" s="271"/>
      <c r="ULL29" s="271"/>
      <c r="ULM29" s="271"/>
      <c r="ULN29" s="271"/>
      <c r="ULO29" s="271"/>
      <c r="ULP29" s="271"/>
      <c r="ULQ29" s="271"/>
      <c r="ULR29" s="271"/>
      <c r="ULS29" s="271"/>
      <c r="ULT29" s="271"/>
      <c r="ULU29" s="271"/>
      <c r="ULV29" s="271"/>
      <c r="ULW29" s="271"/>
      <c r="ULX29" s="271"/>
      <c r="ULY29" s="271"/>
      <c r="ULZ29" s="271"/>
      <c r="UMA29" s="271"/>
      <c r="UMB29" s="271"/>
      <c r="UMC29" s="271"/>
      <c r="UMD29" s="271"/>
      <c r="UME29" s="271"/>
      <c r="UMF29" s="271"/>
      <c r="UMG29" s="271"/>
      <c r="UMH29" s="271"/>
      <c r="UMI29" s="271"/>
      <c r="UMJ29" s="271"/>
      <c r="UMK29" s="271"/>
      <c r="UML29" s="271"/>
      <c r="UMM29" s="271"/>
      <c r="UMN29" s="271"/>
      <c r="UMO29" s="271"/>
      <c r="UMP29" s="271"/>
      <c r="UMQ29" s="271"/>
      <c r="UMR29" s="271"/>
      <c r="UMS29" s="271"/>
      <c r="UMT29" s="271"/>
      <c r="UMU29" s="271"/>
      <c r="UMV29" s="271"/>
      <c r="UMW29" s="271"/>
      <c r="UMX29" s="271"/>
      <c r="UMY29" s="271"/>
      <c r="UMZ29" s="271"/>
      <c r="UNA29" s="271"/>
      <c r="UNB29" s="271"/>
      <c r="UNC29" s="271"/>
      <c r="UND29" s="271"/>
      <c r="UNE29" s="271"/>
      <c r="UNF29" s="271"/>
      <c r="UNG29" s="271"/>
      <c r="UNH29" s="271"/>
      <c r="UNI29" s="271"/>
      <c r="UNJ29" s="271"/>
      <c r="UNK29" s="271"/>
      <c r="UNL29" s="271"/>
      <c r="UNM29" s="271"/>
      <c r="UNN29" s="271"/>
      <c r="UNO29" s="271"/>
      <c r="UNP29" s="271"/>
      <c r="UNQ29" s="271"/>
      <c r="UNR29" s="271"/>
      <c r="UNS29" s="271"/>
      <c r="UNT29" s="271"/>
      <c r="UNU29" s="271"/>
      <c r="UNV29" s="271"/>
      <c r="UNW29" s="271"/>
      <c r="UNX29" s="271"/>
      <c r="UNY29" s="271"/>
      <c r="UNZ29" s="271"/>
      <c r="UOA29" s="271"/>
      <c r="UOB29" s="271"/>
      <c r="UOC29" s="271"/>
      <c r="UOD29" s="271"/>
      <c r="UOE29" s="271"/>
      <c r="UOF29" s="271"/>
      <c r="UOG29" s="271"/>
      <c r="UOH29" s="271"/>
      <c r="UOI29" s="271"/>
      <c r="UOJ29" s="271"/>
      <c r="UOK29" s="271"/>
      <c r="UOL29" s="271"/>
      <c r="UOM29" s="271"/>
      <c r="UON29" s="271"/>
      <c r="UOO29" s="271"/>
      <c r="UOP29" s="271"/>
      <c r="UOQ29" s="271"/>
      <c r="UOR29" s="271"/>
      <c r="UOS29" s="271"/>
      <c r="UOT29" s="271"/>
      <c r="UOU29" s="271"/>
      <c r="UOV29" s="271"/>
      <c r="UOW29" s="271"/>
      <c r="UOX29" s="271"/>
      <c r="UOY29" s="271"/>
      <c r="UOZ29" s="271"/>
      <c r="UPA29" s="271"/>
      <c r="UPB29" s="271"/>
      <c r="UPC29" s="271"/>
      <c r="UPD29" s="271"/>
      <c r="UPE29" s="271"/>
      <c r="UPF29" s="271"/>
      <c r="UPG29" s="271"/>
      <c r="UPH29" s="271"/>
      <c r="UPI29" s="271"/>
      <c r="UPJ29" s="271"/>
      <c r="UPK29" s="271"/>
      <c r="UPL29" s="271"/>
      <c r="UPM29" s="271"/>
      <c r="UPN29" s="271"/>
      <c r="UPO29" s="271"/>
      <c r="UPP29" s="271"/>
      <c r="UPQ29" s="271"/>
      <c r="UPR29" s="271"/>
      <c r="UPS29" s="271"/>
      <c r="UPT29" s="271"/>
      <c r="UPU29" s="271"/>
      <c r="UPV29" s="271"/>
      <c r="UPW29" s="271"/>
      <c r="UPX29" s="271"/>
      <c r="UPY29" s="271"/>
      <c r="UPZ29" s="271"/>
      <c r="UQA29" s="271"/>
      <c r="UQB29" s="271"/>
      <c r="UQC29" s="271"/>
      <c r="UQD29" s="271"/>
      <c r="UQE29" s="271"/>
      <c r="UQF29" s="271"/>
      <c r="UQG29" s="271"/>
      <c r="UQH29" s="271"/>
      <c r="UQI29" s="271"/>
      <c r="UQJ29" s="271"/>
      <c r="UQK29" s="271"/>
      <c r="UQL29" s="271"/>
      <c r="UQM29" s="271"/>
      <c r="UQN29" s="271"/>
      <c r="UQO29" s="271"/>
      <c r="UQP29" s="271"/>
      <c r="UQQ29" s="271"/>
      <c r="UQR29" s="271"/>
      <c r="UQS29" s="271"/>
      <c r="UQT29" s="271"/>
      <c r="UQU29" s="271"/>
      <c r="UQV29" s="271"/>
      <c r="UQW29" s="271"/>
      <c r="UQX29" s="271"/>
      <c r="UQY29" s="271"/>
      <c r="UQZ29" s="271"/>
      <c r="URA29" s="271"/>
      <c r="URB29" s="271"/>
      <c r="URC29" s="271"/>
      <c r="URD29" s="271"/>
      <c r="URE29" s="271"/>
      <c r="URF29" s="271"/>
      <c r="URG29" s="271"/>
      <c r="URH29" s="271"/>
      <c r="URI29" s="271"/>
      <c r="URJ29" s="271"/>
      <c r="URK29" s="271"/>
      <c r="URL29" s="271"/>
      <c r="URM29" s="271"/>
      <c r="URN29" s="271"/>
      <c r="URO29" s="271"/>
      <c r="URP29" s="271"/>
      <c r="URQ29" s="271"/>
      <c r="URR29" s="271"/>
      <c r="URS29" s="271"/>
      <c r="URT29" s="271"/>
      <c r="URU29" s="271"/>
      <c r="URV29" s="271"/>
      <c r="URW29" s="271"/>
      <c r="URX29" s="271"/>
      <c r="URY29" s="271"/>
      <c r="URZ29" s="271"/>
      <c r="USA29" s="271"/>
      <c r="USB29" s="271"/>
      <c r="USC29" s="271"/>
      <c r="USD29" s="271"/>
      <c r="USE29" s="271"/>
      <c r="USF29" s="271"/>
      <c r="USG29" s="271"/>
      <c r="USH29" s="271"/>
      <c r="USI29" s="271"/>
      <c r="USJ29" s="271"/>
      <c r="USK29" s="271"/>
      <c r="USL29" s="271"/>
      <c r="USM29" s="271"/>
      <c r="USN29" s="271"/>
      <c r="USO29" s="271"/>
      <c r="USP29" s="271"/>
      <c r="USQ29" s="271"/>
      <c r="USR29" s="271"/>
      <c r="USS29" s="271"/>
      <c r="UST29" s="271"/>
      <c r="USU29" s="271"/>
      <c r="USV29" s="271"/>
      <c r="USW29" s="271"/>
      <c r="USX29" s="271"/>
      <c r="USY29" s="271"/>
      <c r="USZ29" s="271"/>
      <c r="UTA29" s="271"/>
      <c r="UTB29" s="271"/>
      <c r="UTC29" s="271"/>
      <c r="UTD29" s="271"/>
      <c r="UTE29" s="271"/>
      <c r="UTF29" s="271"/>
      <c r="UTG29" s="271"/>
      <c r="UTH29" s="271"/>
      <c r="UTI29" s="271"/>
      <c r="UTJ29" s="271"/>
      <c r="UTK29" s="271"/>
      <c r="UTL29" s="271"/>
      <c r="UTM29" s="271"/>
      <c r="UTN29" s="271"/>
      <c r="UTO29" s="271"/>
      <c r="UTP29" s="271"/>
      <c r="UTQ29" s="271"/>
      <c r="UTR29" s="271"/>
      <c r="UTS29" s="271"/>
      <c r="UTT29" s="271"/>
      <c r="UTU29" s="271"/>
      <c r="UTV29" s="271"/>
      <c r="UTW29" s="271"/>
      <c r="UTX29" s="271"/>
      <c r="UTY29" s="271"/>
      <c r="UTZ29" s="271"/>
      <c r="UUA29" s="271"/>
      <c r="UUB29" s="271"/>
      <c r="UUC29" s="271"/>
      <c r="UUD29" s="271"/>
      <c r="UUE29" s="271"/>
      <c r="UUF29" s="271"/>
      <c r="UUG29" s="271"/>
      <c r="UUH29" s="271"/>
      <c r="UUI29" s="271"/>
      <c r="UUJ29" s="271"/>
      <c r="UUK29" s="271"/>
      <c r="UUL29" s="271"/>
      <c r="UUM29" s="271"/>
      <c r="UUN29" s="271"/>
      <c r="UUO29" s="271"/>
      <c r="UUP29" s="271"/>
      <c r="UUQ29" s="271"/>
      <c r="UUR29" s="271"/>
      <c r="UUS29" s="271"/>
      <c r="UUT29" s="271"/>
      <c r="UUU29" s="271"/>
      <c r="UUV29" s="271"/>
      <c r="UUW29" s="271"/>
      <c r="UUX29" s="271"/>
      <c r="UUY29" s="271"/>
      <c r="UUZ29" s="271"/>
      <c r="UVA29" s="271"/>
      <c r="UVB29" s="271"/>
      <c r="UVC29" s="271"/>
      <c r="UVD29" s="271"/>
      <c r="UVE29" s="271"/>
      <c r="UVF29" s="271"/>
      <c r="UVG29" s="271"/>
      <c r="UVH29" s="271"/>
      <c r="UVI29" s="271"/>
      <c r="UVJ29" s="271"/>
      <c r="UVK29" s="271"/>
      <c r="UVL29" s="271"/>
      <c r="UVM29" s="271"/>
      <c r="UVN29" s="271"/>
      <c r="UVO29" s="271"/>
      <c r="UVP29" s="271"/>
      <c r="UVQ29" s="271"/>
      <c r="UVR29" s="271"/>
      <c r="UVS29" s="271"/>
      <c r="UVT29" s="271"/>
      <c r="UVU29" s="271"/>
      <c r="UVV29" s="271"/>
      <c r="UVW29" s="271"/>
      <c r="UVX29" s="271"/>
      <c r="UVY29" s="271"/>
      <c r="UVZ29" s="271"/>
      <c r="UWA29" s="271"/>
      <c r="UWB29" s="271"/>
      <c r="UWC29" s="271"/>
      <c r="UWD29" s="271"/>
      <c r="UWE29" s="271"/>
      <c r="UWF29" s="271"/>
      <c r="UWG29" s="271"/>
      <c r="UWH29" s="271"/>
      <c r="UWI29" s="271"/>
      <c r="UWJ29" s="271"/>
      <c r="UWK29" s="271"/>
      <c r="UWL29" s="271"/>
      <c r="UWM29" s="271"/>
      <c r="UWN29" s="271"/>
      <c r="UWO29" s="271"/>
      <c r="UWP29" s="271"/>
      <c r="UWQ29" s="271"/>
      <c r="UWR29" s="271"/>
      <c r="UWS29" s="271"/>
      <c r="UWT29" s="271"/>
      <c r="UWU29" s="271"/>
      <c r="UWV29" s="271"/>
      <c r="UWW29" s="271"/>
      <c r="UWX29" s="271"/>
      <c r="UWY29" s="271"/>
      <c r="UWZ29" s="271"/>
      <c r="UXA29" s="271"/>
      <c r="UXB29" s="271"/>
      <c r="UXC29" s="271"/>
      <c r="UXD29" s="271"/>
      <c r="UXE29" s="271"/>
      <c r="UXF29" s="271"/>
      <c r="UXG29" s="271"/>
      <c r="UXH29" s="271"/>
      <c r="UXI29" s="271"/>
      <c r="UXJ29" s="271"/>
      <c r="UXK29" s="271"/>
      <c r="UXL29" s="271"/>
      <c r="UXM29" s="271"/>
      <c r="UXN29" s="271"/>
      <c r="UXO29" s="271"/>
      <c r="UXP29" s="271"/>
      <c r="UXQ29" s="271"/>
      <c r="UXR29" s="271"/>
      <c r="UXS29" s="271"/>
      <c r="UXT29" s="271"/>
      <c r="UXU29" s="271"/>
      <c r="UXV29" s="271"/>
      <c r="UXW29" s="271"/>
      <c r="UXX29" s="271"/>
      <c r="UXY29" s="271"/>
      <c r="UXZ29" s="271"/>
      <c r="UYA29" s="271"/>
      <c r="UYB29" s="271"/>
      <c r="UYC29" s="271"/>
      <c r="UYD29" s="271"/>
      <c r="UYE29" s="271"/>
      <c r="UYF29" s="271"/>
      <c r="UYG29" s="271"/>
      <c r="UYH29" s="271"/>
      <c r="UYI29" s="271"/>
      <c r="UYJ29" s="271"/>
      <c r="UYK29" s="271"/>
      <c r="UYL29" s="271"/>
      <c r="UYM29" s="271"/>
      <c r="UYN29" s="271"/>
      <c r="UYO29" s="271"/>
      <c r="UYP29" s="271"/>
      <c r="UYQ29" s="271"/>
      <c r="UYR29" s="271"/>
      <c r="UYS29" s="271"/>
      <c r="UYT29" s="271"/>
      <c r="UYU29" s="271"/>
      <c r="UYV29" s="271"/>
      <c r="UYW29" s="271"/>
      <c r="UYX29" s="271"/>
      <c r="UYY29" s="271"/>
      <c r="UYZ29" s="271"/>
      <c r="UZA29" s="271"/>
      <c r="UZB29" s="271"/>
      <c r="UZC29" s="271"/>
      <c r="UZD29" s="271"/>
      <c r="UZE29" s="271"/>
      <c r="UZF29" s="271"/>
      <c r="UZG29" s="271"/>
      <c r="UZH29" s="271"/>
      <c r="UZI29" s="271"/>
      <c r="UZJ29" s="271"/>
      <c r="UZK29" s="271"/>
      <c r="UZL29" s="271"/>
      <c r="UZM29" s="271"/>
      <c r="UZN29" s="271"/>
      <c r="UZO29" s="271"/>
      <c r="UZP29" s="271"/>
      <c r="UZQ29" s="271"/>
      <c r="UZR29" s="271"/>
      <c r="UZS29" s="271"/>
      <c r="UZT29" s="271"/>
      <c r="UZU29" s="271"/>
      <c r="UZV29" s="271"/>
      <c r="UZW29" s="271"/>
      <c r="UZX29" s="271"/>
      <c r="UZY29" s="271"/>
      <c r="UZZ29" s="271"/>
      <c r="VAA29" s="271"/>
      <c r="VAB29" s="271"/>
      <c r="VAC29" s="271"/>
      <c r="VAD29" s="271"/>
      <c r="VAE29" s="271"/>
      <c r="VAF29" s="271"/>
      <c r="VAG29" s="271"/>
      <c r="VAH29" s="271"/>
      <c r="VAI29" s="271"/>
      <c r="VAJ29" s="271"/>
      <c r="VAK29" s="271"/>
      <c r="VAL29" s="271"/>
      <c r="VAM29" s="271"/>
      <c r="VAN29" s="271"/>
      <c r="VAO29" s="271"/>
      <c r="VAP29" s="271"/>
      <c r="VAQ29" s="271"/>
      <c r="VAR29" s="271"/>
      <c r="VAS29" s="271"/>
      <c r="VAT29" s="271"/>
      <c r="VAU29" s="271"/>
      <c r="VAV29" s="271"/>
      <c r="VAW29" s="271"/>
      <c r="VAX29" s="271"/>
      <c r="VAY29" s="271"/>
      <c r="VAZ29" s="271"/>
      <c r="VBA29" s="271"/>
      <c r="VBB29" s="271"/>
      <c r="VBC29" s="271"/>
      <c r="VBD29" s="271"/>
      <c r="VBE29" s="271"/>
      <c r="VBF29" s="271"/>
      <c r="VBG29" s="271"/>
      <c r="VBH29" s="271"/>
      <c r="VBI29" s="271"/>
      <c r="VBJ29" s="271"/>
      <c r="VBK29" s="271"/>
      <c r="VBL29" s="271"/>
      <c r="VBM29" s="271"/>
      <c r="VBN29" s="271"/>
      <c r="VBO29" s="271"/>
      <c r="VBP29" s="271"/>
      <c r="VBQ29" s="271"/>
      <c r="VBR29" s="271"/>
      <c r="VBS29" s="271"/>
      <c r="VBT29" s="271"/>
      <c r="VBU29" s="271"/>
      <c r="VBV29" s="271"/>
      <c r="VBW29" s="271"/>
      <c r="VBX29" s="271"/>
      <c r="VBY29" s="271"/>
      <c r="VBZ29" s="271"/>
      <c r="VCA29" s="271"/>
      <c r="VCB29" s="271"/>
      <c r="VCC29" s="271"/>
      <c r="VCD29" s="271"/>
      <c r="VCE29" s="271"/>
      <c r="VCF29" s="271"/>
      <c r="VCG29" s="271"/>
      <c r="VCH29" s="271"/>
      <c r="VCI29" s="271"/>
      <c r="VCJ29" s="271"/>
      <c r="VCK29" s="271"/>
      <c r="VCL29" s="271"/>
      <c r="VCM29" s="271"/>
      <c r="VCN29" s="271"/>
      <c r="VCO29" s="271"/>
      <c r="VCP29" s="271"/>
      <c r="VCQ29" s="271"/>
      <c r="VCR29" s="271"/>
      <c r="VCS29" s="271"/>
      <c r="VCT29" s="271"/>
      <c r="VCU29" s="271"/>
      <c r="VCV29" s="271"/>
      <c r="VCW29" s="271"/>
      <c r="VCX29" s="271"/>
      <c r="VCY29" s="271"/>
      <c r="VCZ29" s="271"/>
      <c r="VDA29" s="271"/>
      <c r="VDB29" s="271"/>
      <c r="VDC29" s="271"/>
      <c r="VDD29" s="271"/>
      <c r="VDE29" s="271"/>
      <c r="VDF29" s="271"/>
      <c r="VDG29" s="271"/>
      <c r="VDH29" s="271"/>
      <c r="VDI29" s="271"/>
      <c r="VDJ29" s="271"/>
      <c r="VDK29" s="271"/>
      <c r="VDL29" s="271"/>
      <c r="VDM29" s="271"/>
      <c r="VDN29" s="271"/>
      <c r="VDO29" s="271"/>
      <c r="VDP29" s="271"/>
      <c r="VDQ29" s="271"/>
      <c r="VDR29" s="271"/>
      <c r="VDS29" s="271"/>
      <c r="VDT29" s="271"/>
      <c r="VDU29" s="271"/>
      <c r="VDV29" s="271"/>
      <c r="VDW29" s="271"/>
      <c r="VDX29" s="271"/>
      <c r="VDY29" s="271"/>
      <c r="VDZ29" s="271"/>
      <c r="VEA29" s="271"/>
      <c r="VEB29" s="271"/>
      <c r="VEC29" s="271"/>
      <c r="VED29" s="271"/>
      <c r="VEE29" s="271"/>
      <c r="VEF29" s="271"/>
      <c r="VEG29" s="271"/>
      <c r="VEH29" s="271"/>
      <c r="VEI29" s="271"/>
      <c r="VEJ29" s="271"/>
      <c r="VEK29" s="271"/>
      <c r="VEL29" s="271"/>
      <c r="VEM29" s="271"/>
      <c r="VEN29" s="271"/>
      <c r="VEO29" s="271"/>
      <c r="VEP29" s="271"/>
      <c r="VEQ29" s="271"/>
      <c r="VER29" s="271"/>
      <c r="VES29" s="271"/>
      <c r="VET29" s="271"/>
      <c r="VEU29" s="271"/>
      <c r="VEV29" s="271"/>
      <c r="VEW29" s="271"/>
      <c r="VEX29" s="271"/>
      <c r="VEY29" s="271"/>
      <c r="VEZ29" s="271"/>
      <c r="VFA29" s="271"/>
      <c r="VFB29" s="271"/>
      <c r="VFC29" s="271"/>
      <c r="VFD29" s="271"/>
      <c r="VFE29" s="271"/>
      <c r="VFF29" s="271"/>
      <c r="VFG29" s="271"/>
      <c r="VFH29" s="271"/>
      <c r="VFI29" s="271"/>
      <c r="VFJ29" s="271"/>
      <c r="VFK29" s="271"/>
      <c r="VFL29" s="271"/>
      <c r="VFM29" s="271"/>
      <c r="VFN29" s="271"/>
      <c r="VFO29" s="271"/>
      <c r="VFP29" s="271"/>
      <c r="VFQ29" s="271"/>
      <c r="VFR29" s="271"/>
      <c r="VFS29" s="271"/>
      <c r="VFT29" s="271"/>
      <c r="VFU29" s="271"/>
      <c r="VFV29" s="271"/>
      <c r="VFW29" s="271"/>
      <c r="VFX29" s="271"/>
      <c r="VFY29" s="271"/>
      <c r="VFZ29" s="271"/>
      <c r="VGA29" s="271"/>
      <c r="VGB29" s="271"/>
      <c r="VGC29" s="271"/>
      <c r="VGD29" s="271"/>
      <c r="VGE29" s="271"/>
      <c r="VGF29" s="271"/>
      <c r="VGG29" s="271"/>
      <c r="VGH29" s="271"/>
      <c r="VGI29" s="271"/>
      <c r="VGJ29" s="271"/>
      <c r="VGK29" s="271"/>
      <c r="VGL29" s="271"/>
      <c r="VGM29" s="271"/>
      <c r="VGN29" s="271"/>
      <c r="VGO29" s="271"/>
      <c r="VGP29" s="271"/>
      <c r="VGQ29" s="271"/>
      <c r="VGR29" s="271"/>
      <c r="VGS29" s="271"/>
      <c r="VGT29" s="271"/>
      <c r="VGU29" s="271"/>
      <c r="VGV29" s="271"/>
      <c r="VGW29" s="271"/>
      <c r="VGX29" s="271"/>
      <c r="VGY29" s="271"/>
      <c r="VGZ29" s="271"/>
      <c r="VHA29" s="271"/>
      <c r="VHB29" s="271"/>
      <c r="VHC29" s="271"/>
      <c r="VHD29" s="271"/>
      <c r="VHE29" s="271"/>
      <c r="VHF29" s="271"/>
      <c r="VHG29" s="271"/>
      <c r="VHH29" s="271"/>
      <c r="VHI29" s="271"/>
      <c r="VHJ29" s="271"/>
      <c r="VHK29" s="271"/>
      <c r="VHL29" s="271"/>
      <c r="VHM29" s="271"/>
      <c r="VHN29" s="271"/>
      <c r="VHO29" s="271"/>
      <c r="VHP29" s="271"/>
      <c r="VHQ29" s="271"/>
      <c r="VHR29" s="271"/>
      <c r="VHS29" s="271"/>
      <c r="VHT29" s="271"/>
      <c r="VHU29" s="271"/>
      <c r="VHV29" s="271"/>
      <c r="VHW29" s="271"/>
      <c r="VHX29" s="271"/>
      <c r="VHY29" s="271"/>
      <c r="VHZ29" s="271"/>
      <c r="VIA29" s="271"/>
      <c r="VIB29" s="271"/>
      <c r="VIC29" s="271"/>
      <c r="VID29" s="271"/>
      <c r="VIE29" s="271"/>
      <c r="VIF29" s="271"/>
      <c r="VIG29" s="271"/>
      <c r="VIH29" s="271"/>
      <c r="VII29" s="271"/>
      <c r="VIJ29" s="271"/>
      <c r="VIK29" s="271"/>
      <c r="VIL29" s="271"/>
      <c r="VIM29" s="271"/>
      <c r="VIN29" s="271"/>
      <c r="VIO29" s="271"/>
      <c r="VIP29" s="271"/>
      <c r="VIQ29" s="271"/>
      <c r="VIR29" s="271"/>
      <c r="VIS29" s="271"/>
      <c r="VIT29" s="271"/>
      <c r="VIU29" s="271"/>
      <c r="VIV29" s="271"/>
      <c r="VIW29" s="271"/>
      <c r="VIX29" s="271"/>
      <c r="VIY29" s="271"/>
      <c r="VIZ29" s="271"/>
      <c r="VJA29" s="271"/>
      <c r="VJB29" s="271"/>
      <c r="VJC29" s="271"/>
      <c r="VJD29" s="271"/>
      <c r="VJE29" s="271"/>
      <c r="VJF29" s="271"/>
      <c r="VJG29" s="271"/>
      <c r="VJH29" s="271"/>
      <c r="VJI29" s="271"/>
      <c r="VJJ29" s="271"/>
      <c r="VJK29" s="271"/>
      <c r="VJL29" s="271"/>
      <c r="VJM29" s="271"/>
      <c r="VJN29" s="271"/>
      <c r="VJO29" s="271"/>
      <c r="VJP29" s="271"/>
      <c r="VJQ29" s="271"/>
      <c r="VJR29" s="271"/>
      <c r="VJS29" s="271"/>
      <c r="VJT29" s="271"/>
      <c r="VJU29" s="271"/>
      <c r="VJV29" s="271"/>
      <c r="VJW29" s="271"/>
      <c r="VJX29" s="271"/>
      <c r="VJY29" s="271"/>
      <c r="VJZ29" s="271"/>
      <c r="VKA29" s="271"/>
      <c r="VKB29" s="271"/>
      <c r="VKC29" s="271"/>
      <c r="VKD29" s="271"/>
      <c r="VKE29" s="271"/>
      <c r="VKF29" s="271"/>
      <c r="VKG29" s="271"/>
      <c r="VKH29" s="271"/>
      <c r="VKI29" s="271"/>
      <c r="VKJ29" s="271"/>
      <c r="VKK29" s="271"/>
      <c r="VKL29" s="271"/>
      <c r="VKM29" s="271"/>
      <c r="VKN29" s="271"/>
      <c r="VKO29" s="271"/>
      <c r="VKP29" s="271"/>
      <c r="VKQ29" s="271"/>
      <c r="VKR29" s="271"/>
      <c r="VKS29" s="271"/>
      <c r="VKT29" s="271"/>
      <c r="VKU29" s="271"/>
      <c r="VKV29" s="271"/>
      <c r="VKW29" s="271"/>
      <c r="VKX29" s="271"/>
      <c r="VKY29" s="271"/>
      <c r="VKZ29" s="271"/>
      <c r="VLA29" s="271"/>
      <c r="VLB29" s="271"/>
      <c r="VLC29" s="271"/>
      <c r="VLD29" s="271"/>
      <c r="VLE29" s="271"/>
      <c r="VLF29" s="271"/>
      <c r="VLG29" s="271"/>
      <c r="VLH29" s="271"/>
      <c r="VLI29" s="271"/>
      <c r="VLJ29" s="271"/>
      <c r="VLK29" s="271"/>
      <c r="VLL29" s="271"/>
      <c r="VLM29" s="271"/>
      <c r="VLN29" s="271"/>
      <c r="VLO29" s="271"/>
      <c r="VLP29" s="271"/>
      <c r="VLQ29" s="271"/>
      <c r="VLR29" s="271"/>
      <c r="VLS29" s="271"/>
      <c r="VLT29" s="271"/>
      <c r="VLU29" s="271"/>
      <c r="VLV29" s="271"/>
      <c r="VLW29" s="271"/>
      <c r="VLX29" s="271"/>
      <c r="VLY29" s="271"/>
      <c r="VLZ29" s="271"/>
      <c r="VMA29" s="271"/>
      <c r="VMB29" s="271"/>
      <c r="VMC29" s="271"/>
      <c r="VMD29" s="271"/>
      <c r="VME29" s="271"/>
      <c r="VMF29" s="271"/>
      <c r="VMG29" s="271"/>
      <c r="VMH29" s="271"/>
      <c r="VMI29" s="271"/>
      <c r="VMJ29" s="271"/>
      <c r="VMK29" s="271"/>
      <c r="VML29" s="271"/>
      <c r="VMM29" s="271"/>
      <c r="VMN29" s="271"/>
      <c r="VMO29" s="271"/>
      <c r="VMP29" s="271"/>
      <c r="VMQ29" s="271"/>
      <c r="VMR29" s="271"/>
      <c r="VMS29" s="271"/>
      <c r="VMT29" s="271"/>
      <c r="VMU29" s="271"/>
      <c r="VMV29" s="271"/>
      <c r="VMW29" s="271"/>
      <c r="VMX29" s="271"/>
      <c r="VMY29" s="271"/>
      <c r="VMZ29" s="271"/>
      <c r="VNA29" s="271"/>
      <c r="VNB29" s="271"/>
      <c r="VNC29" s="271"/>
      <c r="VND29" s="271"/>
      <c r="VNE29" s="271"/>
      <c r="VNF29" s="271"/>
      <c r="VNG29" s="271"/>
      <c r="VNH29" s="271"/>
      <c r="VNI29" s="271"/>
      <c r="VNJ29" s="271"/>
      <c r="VNK29" s="271"/>
      <c r="VNL29" s="271"/>
      <c r="VNM29" s="271"/>
      <c r="VNN29" s="271"/>
      <c r="VNO29" s="271"/>
      <c r="VNP29" s="271"/>
      <c r="VNQ29" s="271"/>
      <c r="VNR29" s="271"/>
      <c r="VNS29" s="271"/>
      <c r="VNT29" s="271"/>
      <c r="VNU29" s="271"/>
      <c r="VNV29" s="271"/>
      <c r="VNW29" s="271"/>
      <c r="VNX29" s="271"/>
      <c r="VNY29" s="271"/>
      <c r="VNZ29" s="271"/>
      <c r="VOA29" s="271"/>
      <c r="VOB29" s="271"/>
      <c r="VOC29" s="271"/>
      <c r="VOD29" s="271"/>
      <c r="VOE29" s="271"/>
      <c r="VOF29" s="271"/>
      <c r="VOG29" s="271"/>
      <c r="VOH29" s="271"/>
      <c r="VOI29" s="271"/>
      <c r="VOJ29" s="271"/>
      <c r="VOK29" s="271"/>
      <c r="VOL29" s="271"/>
      <c r="VOM29" s="271"/>
      <c r="VON29" s="271"/>
      <c r="VOO29" s="271"/>
      <c r="VOP29" s="271"/>
      <c r="VOQ29" s="271"/>
      <c r="VOR29" s="271"/>
      <c r="VOS29" s="271"/>
      <c r="VOT29" s="271"/>
      <c r="VOU29" s="271"/>
      <c r="VOV29" s="271"/>
      <c r="VOW29" s="271"/>
      <c r="VOX29" s="271"/>
      <c r="VOY29" s="271"/>
      <c r="VOZ29" s="271"/>
      <c r="VPA29" s="271"/>
      <c r="VPB29" s="271"/>
      <c r="VPC29" s="271"/>
      <c r="VPD29" s="271"/>
      <c r="VPE29" s="271"/>
      <c r="VPF29" s="271"/>
      <c r="VPG29" s="271"/>
      <c r="VPH29" s="271"/>
      <c r="VPI29" s="271"/>
      <c r="VPJ29" s="271"/>
      <c r="VPK29" s="271"/>
      <c r="VPL29" s="271"/>
      <c r="VPM29" s="271"/>
      <c r="VPN29" s="271"/>
      <c r="VPO29" s="271"/>
      <c r="VPP29" s="271"/>
      <c r="VPQ29" s="271"/>
      <c r="VPR29" s="271"/>
      <c r="VPS29" s="271"/>
      <c r="VPT29" s="271"/>
      <c r="VPU29" s="271"/>
      <c r="VPV29" s="271"/>
      <c r="VPW29" s="271"/>
      <c r="VPX29" s="271"/>
      <c r="VPY29" s="271"/>
      <c r="VPZ29" s="271"/>
      <c r="VQA29" s="271"/>
      <c r="VQB29" s="271"/>
      <c r="VQC29" s="271"/>
      <c r="VQD29" s="271"/>
      <c r="VQE29" s="271"/>
      <c r="VQF29" s="271"/>
      <c r="VQG29" s="271"/>
      <c r="VQH29" s="271"/>
      <c r="VQI29" s="271"/>
      <c r="VQJ29" s="271"/>
      <c r="VQK29" s="271"/>
      <c r="VQL29" s="271"/>
      <c r="VQM29" s="271"/>
      <c r="VQN29" s="271"/>
      <c r="VQO29" s="271"/>
      <c r="VQP29" s="271"/>
      <c r="VQQ29" s="271"/>
      <c r="VQR29" s="271"/>
      <c r="VQS29" s="271"/>
      <c r="VQT29" s="271"/>
      <c r="VQU29" s="271"/>
      <c r="VQV29" s="271"/>
      <c r="VQW29" s="271"/>
      <c r="VQX29" s="271"/>
      <c r="VQY29" s="271"/>
      <c r="VQZ29" s="271"/>
      <c r="VRA29" s="271"/>
      <c r="VRB29" s="271"/>
      <c r="VRC29" s="271"/>
      <c r="VRD29" s="271"/>
      <c r="VRE29" s="271"/>
      <c r="VRF29" s="271"/>
      <c r="VRG29" s="271"/>
      <c r="VRH29" s="271"/>
      <c r="VRI29" s="271"/>
      <c r="VRJ29" s="271"/>
      <c r="VRK29" s="271"/>
      <c r="VRL29" s="271"/>
      <c r="VRM29" s="271"/>
      <c r="VRN29" s="271"/>
      <c r="VRO29" s="271"/>
      <c r="VRP29" s="271"/>
      <c r="VRQ29" s="271"/>
      <c r="VRR29" s="271"/>
      <c r="VRS29" s="271"/>
      <c r="VRT29" s="271"/>
      <c r="VRU29" s="271"/>
      <c r="VRV29" s="271"/>
      <c r="VRW29" s="271"/>
      <c r="VRX29" s="271"/>
      <c r="VRY29" s="271"/>
      <c r="VRZ29" s="271"/>
      <c r="VSA29" s="271"/>
      <c r="VSB29" s="271"/>
      <c r="VSC29" s="271"/>
      <c r="VSD29" s="271"/>
      <c r="VSE29" s="271"/>
      <c r="VSF29" s="271"/>
      <c r="VSG29" s="271"/>
      <c r="VSH29" s="271"/>
      <c r="VSI29" s="271"/>
      <c r="VSJ29" s="271"/>
      <c r="VSK29" s="271"/>
      <c r="VSL29" s="271"/>
      <c r="VSM29" s="271"/>
      <c r="VSN29" s="271"/>
      <c r="VSO29" s="271"/>
      <c r="VSP29" s="271"/>
      <c r="VSQ29" s="271"/>
      <c r="VSR29" s="271"/>
      <c r="VSS29" s="271"/>
      <c r="VST29" s="271"/>
      <c r="VSU29" s="271"/>
      <c r="VSV29" s="271"/>
      <c r="VSW29" s="271"/>
      <c r="VSX29" s="271"/>
      <c r="VSY29" s="271"/>
      <c r="VSZ29" s="271"/>
      <c r="VTA29" s="271"/>
      <c r="VTB29" s="271"/>
      <c r="VTC29" s="271"/>
      <c r="VTD29" s="271"/>
      <c r="VTE29" s="271"/>
      <c r="VTF29" s="271"/>
      <c r="VTG29" s="271"/>
      <c r="VTH29" s="271"/>
      <c r="VTI29" s="271"/>
      <c r="VTJ29" s="271"/>
      <c r="VTK29" s="271"/>
      <c r="VTL29" s="271"/>
      <c r="VTM29" s="271"/>
      <c r="VTN29" s="271"/>
      <c r="VTO29" s="271"/>
      <c r="VTP29" s="271"/>
      <c r="VTQ29" s="271"/>
      <c r="VTR29" s="271"/>
      <c r="VTS29" s="271"/>
      <c r="VTT29" s="271"/>
      <c r="VTU29" s="271"/>
      <c r="VTV29" s="271"/>
      <c r="VTW29" s="271"/>
      <c r="VTX29" s="271"/>
      <c r="VTY29" s="271"/>
      <c r="VTZ29" s="271"/>
      <c r="VUA29" s="271"/>
      <c r="VUB29" s="271"/>
      <c r="VUC29" s="271"/>
      <c r="VUD29" s="271"/>
      <c r="VUE29" s="271"/>
      <c r="VUF29" s="271"/>
      <c r="VUG29" s="271"/>
      <c r="VUH29" s="271"/>
      <c r="VUI29" s="271"/>
      <c r="VUJ29" s="271"/>
      <c r="VUK29" s="271"/>
      <c r="VUL29" s="271"/>
      <c r="VUM29" s="271"/>
      <c r="VUN29" s="271"/>
      <c r="VUO29" s="271"/>
      <c r="VUP29" s="271"/>
      <c r="VUQ29" s="271"/>
      <c r="VUR29" s="271"/>
      <c r="VUS29" s="271"/>
      <c r="VUT29" s="271"/>
      <c r="VUU29" s="271"/>
      <c r="VUV29" s="271"/>
      <c r="VUW29" s="271"/>
      <c r="VUX29" s="271"/>
      <c r="VUY29" s="271"/>
      <c r="VUZ29" s="271"/>
      <c r="VVA29" s="271"/>
      <c r="VVB29" s="271"/>
      <c r="VVC29" s="271"/>
      <c r="VVD29" s="271"/>
      <c r="VVE29" s="271"/>
      <c r="VVF29" s="271"/>
      <c r="VVG29" s="271"/>
      <c r="VVH29" s="271"/>
      <c r="VVI29" s="271"/>
      <c r="VVJ29" s="271"/>
      <c r="VVK29" s="271"/>
      <c r="VVL29" s="271"/>
      <c r="VVM29" s="271"/>
      <c r="VVN29" s="271"/>
      <c r="VVO29" s="271"/>
      <c r="VVP29" s="271"/>
      <c r="VVQ29" s="271"/>
      <c r="VVR29" s="271"/>
      <c r="VVS29" s="271"/>
      <c r="VVT29" s="271"/>
      <c r="VVU29" s="271"/>
      <c r="VVV29" s="271"/>
      <c r="VVW29" s="271"/>
      <c r="VVX29" s="271"/>
      <c r="VVY29" s="271"/>
      <c r="VVZ29" s="271"/>
      <c r="VWA29" s="271"/>
      <c r="VWB29" s="271"/>
      <c r="VWC29" s="271"/>
      <c r="VWD29" s="271"/>
      <c r="VWE29" s="271"/>
      <c r="VWF29" s="271"/>
      <c r="VWG29" s="271"/>
      <c r="VWH29" s="271"/>
      <c r="VWI29" s="271"/>
      <c r="VWJ29" s="271"/>
      <c r="VWK29" s="271"/>
      <c r="VWL29" s="271"/>
      <c r="VWM29" s="271"/>
      <c r="VWN29" s="271"/>
      <c r="VWO29" s="271"/>
      <c r="VWP29" s="271"/>
      <c r="VWQ29" s="271"/>
      <c r="VWR29" s="271"/>
      <c r="VWS29" s="271"/>
      <c r="VWT29" s="271"/>
      <c r="VWU29" s="271"/>
      <c r="VWV29" s="271"/>
      <c r="VWW29" s="271"/>
      <c r="VWX29" s="271"/>
      <c r="VWY29" s="271"/>
      <c r="VWZ29" s="271"/>
      <c r="VXA29" s="271"/>
      <c r="VXB29" s="271"/>
      <c r="VXC29" s="271"/>
      <c r="VXD29" s="271"/>
      <c r="VXE29" s="271"/>
      <c r="VXF29" s="271"/>
      <c r="VXG29" s="271"/>
      <c r="VXH29" s="271"/>
      <c r="VXI29" s="271"/>
      <c r="VXJ29" s="271"/>
      <c r="VXK29" s="271"/>
      <c r="VXL29" s="271"/>
      <c r="VXM29" s="271"/>
      <c r="VXN29" s="271"/>
      <c r="VXO29" s="271"/>
      <c r="VXP29" s="271"/>
      <c r="VXQ29" s="271"/>
      <c r="VXR29" s="271"/>
      <c r="VXS29" s="271"/>
      <c r="VXT29" s="271"/>
      <c r="VXU29" s="271"/>
      <c r="VXV29" s="271"/>
      <c r="VXW29" s="271"/>
      <c r="VXX29" s="271"/>
      <c r="VXY29" s="271"/>
      <c r="VXZ29" s="271"/>
      <c r="VYA29" s="271"/>
      <c r="VYB29" s="271"/>
      <c r="VYC29" s="271"/>
      <c r="VYD29" s="271"/>
      <c r="VYE29" s="271"/>
      <c r="VYF29" s="271"/>
      <c r="VYG29" s="271"/>
      <c r="VYH29" s="271"/>
      <c r="VYI29" s="271"/>
      <c r="VYJ29" s="271"/>
      <c r="VYK29" s="271"/>
      <c r="VYL29" s="271"/>
      <c r="VYM29" s="271"/>
      <c r="VYN29" s="271"/>
      <c r="VYO29" s="271"/>
      <c r="VYP29" s="271"/>
      <c r="VYQ29" s="271"/>
      <c r="VYR29" s="271"/>
      <c r="VYS29" s="271"/>
      <c r="VYT29" s="271"/>
      <c r="VYU29" s="271"/>
      <c r="VYV29" s="271"/>
      <c r="VYW29" s="271"/>
      <c r="VYX29" s="271"/>
      <c r="VYY29" s="271"/>
      <c r="VYZ29" s="271"/>
      <c r="VZA29" s="271"/>
      <c r="VZB29" s="271"/>
      <c r="VZC29" s="271"/>
      <c r="VZD29" s="271"/>
      <c r="VZE29" s="271"/>
      <c r="VZF29" s="271"/>
      <c r="VZG29" s="271"/>
      <c r="VZH29" s="271"/>
      <c r="VZI29" s="271"/>
      <c r="VZJ29" s="271"/>
      <c r="VZK29" s="271"/>
      <c r="VZL29" s="271"/>
      <c r="VZM29" s="271"/>
      <c r="VZN29" s="271"/>
      <c r="VZO29" s="271"/>
      <c r="VZP29" s="271"/>
      <c r="VZQ29" s="271"/>
      <c r="VZR29" s="271"/>
      <c r="VZS29" s="271"/>
      <c r="VZT29" s="271"/>
      <c r="VZU29" s="271"/>
      <c r="VZV29" s="271"/>
      <c r="VZW29" s="271"/>
      <c r="VZX29" s="271"/>
      <c r="VZY29" s="271"/>
      <c r="VZZ29" s="271"/>
      <c r="WAA29" s="271"/>
      <c r="WAB29" s="271"/>
      <c r="WAC29" s="271"/>
      <c r="WAD29" s="271"/>
      <c r="WAE29" s="271"/>
      <c r="WAF29" s="271"/>
      <c r="WAG29" s="271"/>
      <c r="WAH29" s="271"/>
      <c r="WAI29" s="271"/>
      <c r="WAJ29" s="271"/>
      <c r="WAK29" s="271"/>
      <c r="WAL29" s="271"/>
      <c r="WAM29" s="271"/>
      <c r="WAN29" s="271"/>
      <c r="WAO29" s="271"/>
      <c r="WAP29" s="271"/>
      <c r="WAQ29" s="271"/>
      <c r="WAR29" s="271"/>
      <c r="WAS29" s="271"/>
      <c r="WAT29" s="271"/>
      <c r="WAU29" s="271"/>
      <c r="WAV29" s="271"/>
      <c r="WAW29" s="271"/>
      <c r="WAX29" s="271"/>
      <c r="WAY29" s="271"/>
      <c r="WAZ29" s="271"/>
      <c r="WBA29" s="271"/>
      <c r="WBB29" s="271"/>
      <c r="WBC29" s="271"/>
      <c r="WBD29" s="271"/>
      <c r="WBE29" s="271"/>
      <c r="WBF29" s="271"/>
      <c r="WBG29" s="271"/>
      <c r="WBH29" s="271"/>
      <c r="WBI29" s="271"/>
      <c r="WBJ29" s="271"/>
      <c r="WBK29" s="271"/>
      <c r="WBL29" s="271"/>
      <c r="WBM29" s="271"/>
      <c r="WBN29" s="271"/>
      <c r="WBO29" s="271"/>
      <c r="WBP29" s="271"/>
      <c r="WBQ29" s="271"/>
      <c r="WBR29" s="271"/>
      <c r="WBS29" s="271"/>
      <c r="WBT29" s="271"/>
      <c r="WBU29" s="271"/>
      <c r="WBV29" s="271"/>
      <c r="WBW29" s="271"/>
      <c r="WBX29" s="271"/>
      <c r="WBY29" s="271"/>
      <c r="WBZ29" s="271"/>
      <c r="WCA29" s="271"/>
      <c r="WCB29" s="271"/>
      <c r="WCC29" s="271"/>
      <c r="WCD29" s="271"/>
      <c r="WCE29" s="271"/>
      <c r="WCF29" s="271"/>
      <c r="WCG29" s="271"/>
      <c r="WCH29" s="271"/>
      <c r="WCI29" s="271"/>
      <c r="WCJ29" s="271"/>
      <c r="WCK29" s="271"/>
      <c r="WCL29" s="271"/>
      <c r="WCM29" s="271"/>
      <c r="WCN29" s="271"/>
      <c r="WCO29" s="271"/>
      <c r="WCP29" s="271"/>
      <c r="WCQ29" s="271"/>
      <c r="WCR29" s="271"/>
      <c r="WCS29" s="271"/>
      <c r="WCT29" s="271"/>
      <c r="WCU29" s="271"/>
      <c r="WCV29" s="271"/>
      <c r="WCW29" s="271"/>
      <c r="WCX29" s="271"/>
      <c r="WCY29" s="271"/>
      <c r="WCZ29" s="271"/>
      <c r="WDA29" s="271"/>
      <c r="WDB29" s="271"/>
      <c r="WDC29" s="271"/>
      <c r="WDD29" s="271"/>
      <c r="WDE29" s="271"/>
      <c r="WDF29" s="271"/>
      <c r="WDG29" s="271"/>
      <c r="WDH29" s="271"/>
      <c r="WDI29" s="271"/>
      <c r="WDJ29" s="271"/>
      <c r="WDK29" s="271"/>
      <c r="WDL29" s="271"/>
      <c r="WDM29" s="271"/>
      <c r="WDN29" s="271"/>
      <c r="WDO29" s="271"/>
      <c r="WDP29" s="271"/>
      <c r="WDQ29" s="271"/>
      <c r="WDR29" s="271"/>
      <c r="WDS29" s="271"/>
      <c r="WDT29" s="271"/>
      <c r="WDU29" s="271"/>
      <c r="WDV29" s="271"/>
      <c r="WDW29" s="271"/>
      <c r="WDX29" s="271"/>
      <c r="WDY29" s="271"/>
      <c r="WDZ29" s="271"/>
      <c r="WEA29" s="271"/>
      <c r="WEB29" s="271"/>
      <c r="WEC29" s="271"/>
      <c r="WED29" s="271"/>
      <c r="WEE29" s="271"/>
      <c r="WEF29" s="271"/>
      <c r="WEG29" s="271"/>
      <c r="WEH29" s="271"/>
      <c r="WEI29" s="271"/>
      <c r="WEJ29" s="271"/>
      <c r="WEK29" s="271"/>
      <c r="WEL29" s="271"/>
      <c r="WEM29" s="271"/>
      <c r="WEN29" s="271"/>
      <c r="WEO29" s="271"/>
      <c r="WEP29" s="271"/>
      <c r="WEQ29" s="271"/>
      <c r="WER29" s="271"/>
      <c r="WES29" s="271"/>
      <c r="WET29" s="271"/>
      <c r="WEU29" s="271"/>
      <c r="WEV29" s="271"/>
      <c r="WEW29" s="271"/>
      <c r="WEX29" s="271"/>
      <c r="WEY29" s="271"/>
      <c r="WEZ29" s="271"/>
      <c r="WFA29" s="271"/>
      <c r="WFB29" s="271"/>
      <c r="WFC29" s="271"/>
      <c r="WFD29" s="271"/>
      <c r="WFE29" s="271"/>
      <c r="WFF29" s="271"/>
      <c r="WFG29" s="271"/>
      <c r="WFH29" s="271"/>
      <c r="WFI29" s="271"/>
      <c r="WFJ29" s="271"/>
      <c r="WFK29" s="271"/>
      <c r="WFL29" s="271"/>
      <c r="WFM29" s="271"/>
      <c r="WFN29" s="271"/>
      <c r="WFO29" s="271"/>
      <c r="WFP29" s="271"/>
      <c r="WFQ29" s="271"/>
      <c r="WFR29" s="271"/>
      <c r="WFS29" s="271"/>
      <c r="WFT29" s="271"/>
      <c r="WFU29" s="271"/>
      <c r="WFV29" s="271"/>
      <c r="WFW29" s="271"/>
      <c r="WFX29" s="271"/>
      <c r="WFY29" s="271"/>
      <c r="WFZ29" s="271"/>
      <c r="WGA29" s="271"/>
      <c r="WGB29" s="271"/>
      <c r="WGC29" s="271"/>
      <c r="WGD29" s="271"/>
      <c r="WGE29" s="271"/>
      <c r="WGF29" s="271"/>
      <c r="WGG29" s="271"/>
      <c r="WGH29" s="271"/>
      <c r="WGI29" s="271"/>
      <c r="WGJ29" s="271"/>
      <c r="WGK29" s="271"/>
      <c r="WGL29" s="271"/>
      <c r="WGM29" s="271"/>
      <c r="WGN29" s="271"/>
      <c r="WGO29" s="271"/>
      <c r="WGP29" s="271"/>
      <c r="WGQ29" s="271"/>
      <c r="WGR29" s="271"/>
      <c r="WGS29" s="271"/>
      <c r="WGT29" s="271"/>
      <c r="WGU29" s="271"/>
      <c r="WGV29" s="271"/>
      <c r="WGW29" s="271"/>
      <c r="WGX29" s="271"/>
      <c r="WGY29" s="271"/>
      <c r="WGZ29" s="271"/>
      <c r="WHA29" s="271"/>
      <c r="WHB29" s="271"/>
      <c r="WHC29" s="271"/>
      <c r="WHD29" s="271"/>
      <c r="WHE29" s="271"/>
      <c r="WHF29" s="271"/>
      <c r="WHG29" s="271"/>
      <c r="WHH29" s="271"/>
      <c r="WHI29" s="271"/>
      <c r="WHJ29" s="271"/>
      <c r="WHK29" s="271"/>
      <c r="WHL29" s="271"/>
      <c r="WHM29" s="271"/>
      <c r="WHN29" s="271"/>
      <c r="WHO29" s="271"/>
      <c r="WHP29" s="271"/>
      <c r="WHQ29" s="271"/>
      <c r="WHR29" s="271"/>
      <c r="WHS29" s="271"/>
      <c r="WHT29" s="271"/>
      <c r="WHU29" s="271"/>
      <c r="WHV29" s="271"/>
      <c r="WHW29" s="271"/>
      <c r="WHX29" s="271"/>
      <c r="WHY29" s="271"/>
      <c r="WHZ29" s="271"/>
      <c r="WIA29" s="271"/>
      <c r="WIB29" s="271"/>
      <c r="WIC29" s="271"/>
      <c r="WID29" s="271"/>
      <c r="WIE29" s="271"/>
      <c r="WIF29" s="271"/>
      <c r="WIG29" s="271"/>
      <c r="WIH29" s="271"/>
      <c r="WII29" s="271"/>
      <c r="WIJ29" s="271"/>
      <c r="WIK29" s="271"/>
      <c r="WIL29" s="271"/>
      <c r="WIM29" s="271"/>
      <c r="WIN29" s="271"/>
      <c r="WIO29" s="271"/>
      <c r="WIP29" s="271"/>
      <c r="WIQ29" s="271"/>
      <c r="WIR29" s="271"/>
      <c r="WIS29" s="271"/>
      <c r="WIT29" s="271"/>
      <c r="WIU29" s="271"/>
      <c r="WIV29" s="271"/>
      <c r="WIW29" s="271"/>
      <c r="WIX29" s="271"/>
      <c r="WIY29" s="271"/>
      <c r="WIZ29" s="271"/>
      <c r="WJA29" s="271"/>
      <c r="WJB29" s="271"/>
      <c r="WJC29" s="271"/>
      <c r="WJD29" s="271"/>
      <c r="WJE29" s="271"/>
      <c r="WJF29" s="271"/>
      <c r="WJG29" s="271"/>
      <c r="WJH29" s="271"/>
      <c r="WJI29" s="271"/>
      <c r="WJJ29" s="271"/>
      <c r="WJK29" s="271"/>
      <c r="WJL29" s="271"/>
      <c r="WJM29" s="271"/>
      <c r="WJN29" s="271"/>
      <c r="WJO29" s="271"/>
      <c r="WJP29" s="271"/>
      <c r="WJQ29" s="271"/>
      <c r="WJR29" s="271"/>
      <c r="WJS29" s="271"/>
      <c r="WJT29" s="271"/>
      <c r="WJU29" s="271"/>
      <c r="WJV29" s="271"/>
      <c r="WJW29" s="271"/>
      <c r="WJX29" s="271"/>
      <c r="WJY29" s="271"/>
      <c r="WJZ29" s="271"/>
      <c r="WKA29" s="271"/>
      <c r="WKB29" s="271"/>
      <c r="WKC29" s="271"/>
      <c r="WKD29" s="271"/>
      <c r="WKE29" s="271"/>
      <c r="WKF29" s="271"/>
      <c r="WKG29" s="271"/>
      <c r="WKH29" s="271"/>
      <c r="WKI29" s="271"/>
      <c r="WKJ29" s="271"/>
      <c r="WKK29" s="271"/>
      <c r="WKL29" s="271"/>
      <c r="WKM29" s="271"/>
      <c r="WKN29" s="271"/>
      <c r="WKO29" s="271"/>
      <c r="WKP29" s="271"/>
      <c r="WKQ29" s="271"/>
      <c r="WKR29" s="271"/>
      <c r="WKS29" s="271"/>
      <c r="WKT29" s="271"/>
      <c r="WKU29" s="271"/>
      <c r="WKV29" s="271"/>
      <c r="WKW29" s="271"/>
      <c r="WKX29" s="271"/>
      <c r="WKY29" s="271"/>
      <c r="WKZ29" s="271"/>
      <c r="WLA29" s="271"/>
      <c r="WLB29" s="271"/>
      <c r="WLC29" s="271"/>
      <c r="WLD29" s="271"/>
      <c r="WLE29" s="271"/>
      <c r="WLF29" s="271"/>
      <c r="WLG29" s="271"/>
      <c r="WLH29" s="271"/>
      <c r="WLI29" s="271"/>
      <c r="WLJ29" s="271"/>
      <c r="WLK29" s="271"/>
      <c r="WLL29" s="271"/>
      <c r="WLM29" s="271"/>
      <c r="WLN29" s="271"/>
      <c r="WLO29" s="271"/>
      <c r="WLP29" s="271"/>
      <c r="WLQ29" s="271"/>
      <c r="WLR29" s="271"/>
      <c r="WLS29" s="271"/>
      <c r="WLT29" s="271"/>
      <c r="WLU29" s="271"/>
      <c r="WLV29" s="271"/>
      <c r="WLW29" s="271"/>
      <c r="WLX29" s="271"/>
      <c r="WLY29" s="271"/>
      <c r="WLZ29" s="271"/>
      <c r="WMA29" s="271"/>
      <c r="WMB29" s="271"/>
      <c r="WMC29" s="271"/>
      <c r="WMD29" s="271"/>
      <c r="WME29" s="271"/>
      <c r="WMF29" s="271"/>
      <c r="WMG29" s="271"/>
      <c r="WMH29" s="271"/>
      <c r="WMI29" s="271"/>
      <c r="WMJ29" s="271"/>
      <c r="WMK29" s="271"/>
      <c r="WML29" s="271"/>
      <c r="WMM29" s="271"/>
      <c r="WMN29" s="271"/>
      <c r="WMO29" s="271"/>
      <c r="WMP29" s="271"/>
      <c r="WMQ29" s="271"/>
      <c r="WMR29" s="271"/>
      <c r="WMS29" s="271"/>
      <c r="WMT29" s="271"/>
      <c r="WMU29" s="271"/>
      <c r="WMV29" s="271"/>
      <c r="WMW29" s="271"/>
      <c r="WMX29" s="271"/>
      <c r="WMY29" s="271"/>
      <c r="WMZ29" s="271"/>
      <c r="WNA29" s="271"/>
      <c r="WNB29" s="271"/>
      <c r="WNC29" s="271"/>
      <c r="WND29" s="271"/>
      <c r="WNE29" s="271"/>
      <c r="WNF29" s="271"/>
      <c r="WNG29" s="271"/>
      <c r="WNH29" s="271"/>
      <c r="WNI29" s="271"/>
      <c r="WNJ29" s="271"/>
      <c r="WNK29" s="271"/>
      <c r="WNL29" s="271"/>
      <c r="WNM29" s="271"/>
      <c r="WNN29" s="271"/>
      <c r="WNO29" s="271"/>
      <c r="WNP29" s="271"/>
      <c r="WNQ29" s="271"/>
      <c r="WNR29" s="271"/>
      <c r="WNS29" s="271"/>
      <c r="WNT29" s="271"/>
      <c r="WNU29" s="271"/>
      <c r="WNV29" s="271"/>
      <c r="WNW29" s="271"/>
      <c r="WNX29" s="271"/>
      <c r="WNY29" s="271"/>
      <c r="WNZ29" s="271"/>
      <c r="WOA29" s="271"/>
      <c r="WOB29" s="271"/>
      <c r="WOC29" s="271"/>
      <c r="WOD29" s="271"/>
      <c r="WOE29" s="271"/>
      <c r="WOF29" s="271"/>
      <c r="WOG29" s="271"/>
      <c r="WOH29" s="271"/>
      <c r="WOI29" s="271"/>
      <c r="WOJ29" s="271"/>
      <c r="WOK29" s="271"/>
      <c r="WOL29" s="271"/>
      <c r="WOM29" s="271"/>
      <c r="WON29" s="271"/>
      <c r="WOO29" s="271"/>
      <c r="WOP29" s="271"/>
      <c r="WOQ29" s="271"/>
      <c r="WOR29" s="271"/>
      <c r="WOS29" s="271"/>
      <c r="WOT29" s="271"/>
      <c r="WOU29" s="271"/>
      <c r="WOV29" s="271"/>
      <c r="WOW29" s="271"/>
      <c r="WOX29" s="271"/>
      <c r="WOY29" s="271"/>
      <c r="WOZ29" s="271"/>
      <c r="WPA29" s="271"/>
      <c r="WPB29" s="271"/>
      <c r="WPC29" s="271"/>
      <c r="WPD29" s="271"/>
      <c r="WPE29" s="271"/>
      <c r="WPF29" s="271"/>
      <c r="WPG29" s="271"/>
      <c r="WPH29" s="271"/>
      <c r="WPI29" s="271"/>
      <c r="WPJ29" s="271"/>
      <c r="WPK29" s="271"/>
      <c r="WPL29" s="271"/>
      <c r="WPM29" s="271"/>
      <c r="WPN29" s="271"/>
      <c r="WPO29" s="271"/>
      <c r="WPP29" s="271"/>
      <c r="WPQ29" s="271"/>
      <c r="WPR29" s="271"/>
      <c r="WPS29" s="271"/>
      <c r="WPT29" s="271"/>
      <c r="WPU29" s="271"/>
      <c r="WPV29" s="271"/>
      <c r="WPW29" s="271"/>
      <c r="WPX29" s="271"/>
      <c r="WPY29" s="271"/>
      <c r="WPZ29" s="271"/>
      <c r="WQA29" s="271"/>
      <c r="WQB29" s="271"/>
      <c r="WQC29" s="271"/>
      <c r="WQD29" s="271"/>
      <c r="WQE29" s="271"/>
      <c r="WQF29" s="271"/>
      <c r="WQG29" s="271"/>
      <c r="WQH29" s="271"/>
      <c r="WQI29" s="271"/>
      <c r="WQJ29" s="271"/>
      <c r="WQK29" s="271"/>
      <c r="WQL29" s="271"/>
      <c r="WQM29" s="271"/>
      <c r="WQN29" s="271"/>
      <c r="WQO29" s="271"/>
      <c r="WQP29" s="271"/>
      <c r="WQQ29" s="271"/>
      <c r="WQR29" s="271"/>
      <c r="WQS29" s="271"/>
      <c r="WQT29" s="271"/>
      <c r="WQU29" s="271"/>
      <c r="WQV29" s="271"/>
      <c r="WQW29" s="271"/>
      <c r="WQX29" s="271"/>
      <c r="WQY29" s="271"/>
      <c r="WQZ29" s="271"/>
      <c r="WRA29" s="271"/>
      <c r="WRB29" s="271"/>
      <c r="WRC29" s="271"/>
      <c r="WRD29" s="271"/>
      <c r="WRE29" s="271"/>
      <c r="WRF29" s="271"/>
      <c r="WRG29" s="271"/>
      <c r="WRH29" s="271"/>
      <c r="WRI29" s="271"/>
      <c r="WRJ29" s="271"/>
      <c r="WRK29" s="271"/>
      <c r="WRL29" s="271"/>
      <c r="WRM29" s="271"/>
      <c r="WRN29" s="271"/>
      <c r="WRO29" s="271"/>
      <c r="WRP29" s="271"/>
      <c r="WRQ29" s="271"/>
      <c r="WRR29" s="271"/>
      <c r="WRS29" s="271"/>
      <c r="WRT29" s="271"/>
      <c r="WRU29" s="271"/>
      <c r="WRV29" s="271"/>
      <c r="WRW29" s="271"/>
      <c r="WRX29" s="271"/>
      <c r="WRY29" s="271"/>
      <c r="WRZ29" s="271"/>
      <c r="WSA29" s="271"/>
      <c r="WSB29" s="271"/>
      <c r="WSC29" s="271"/>
      <c r="WSD29" s="271"/>
      <c r="WSE29" s="271"/>
      <c r="WSF29" s="271"/>
      <c r="WSG29" s="271"/>
      <c r="WSH29" s="271"/>
      <c r="WSI29" s="271"/>
      <c r="WSJ29" s="271"/>
      <c r="WSK29" s="271"/>
      <c r="WSL29" s="271"/>
      <c r="WSM29" s="271"/>
      <c r="WSN29" s="271"/>
      <c r="WSO29" s="271"/>
      <c r="WSP29" s="271"/>
      <c r="WSQ29" s="271"/>
      <c r="WSR29" s="271"/>
      <c r="WSS29" s="271"/>
      <c r="WST29" s="271"/>
      <c r="WSU29" s="271"/>
      <c r="WSV29" s="271"/>
      <c r="WSW29" s="271"/>
      <c r="WSX29" s="271"/>
      <c r="WSY29" s="271"/>
      <c r="WSZ29" s="271"/>
      <c r="WTA29" s="271"/>
      <c r="WTB29" s="271"/>
      <c r="WTC29" s="271"/>
      <c r="WTD29" s="271"/>
      <c r="WTE29" s="271"/>
      <c r="WTF29" s="271"/>
      <c r="WTG29" s="271"/>
      <c r="WTH29" s="271"/>
      <c r="WTI29" s="271"/>
      <c r="WTJ29" s="271"/>
      <c r="WTK29" s="271"/>
      <c r="WTL29" s="271"/>
      <c r="WTM29" s="271"/>
      <c r="WTN29" s="271"/>
      <c r="WTO29" s="271"/>
      <c r="WTP29" s="271"/>
      <c r="WTQ29" s="271"/>
      <c r="WTR29" s="271"/>
      <c r="WTS29" s="271"/>
      <c r="WTT29" s="271"/>
      <c r="WTU29" s="271"/>
      <c r="WTV29" s="271"/>
      <c r="WTW29" s="271"/>
      <c r="WTX29" s="271"/>
      <c r="WTY29" s="271"/>
      <c r="WTZ29" s="271"/>
      <c r="WUA29" s="271"/>
      <c r="WUB29" s="271"/>
      <c r="WUC29" s="271"/>
      <c r="WUD29" s="271"/>
      <c r="WUE29" s="271"/>
      <c r="WUF29" s="271"/>
      <c r="WUG29" s="271"/>
      <c r="WUH29" s="271"/>
      <c r="WUI29" s="271"/>
      <c r="WUJ29" s="271"/>
      <c r="WUK29" s="271"/>
      <c r="WUL29" s="271"/>
      <c r="WUM29" s="271"/>
      <c r="WUN29" s="271"/>
      <c r="WUO29" s="271"/>
      <c r="WUP29" s="271"/>
      <c r="WUQ29" s="271"/>
      <c r="WUR29" s="271"/>
      <c r="WUS29" s="271"/>
      <c r="WUT29" s="271"/>
      <c r="WUU29" s="271"/>
      <c r="WUV29" s="271"/>
      <c r="WUW29" s="271"/>
      <c r="WUX29" s="271"/>
      <c r="WUY29" s="271"/>
      <c r="WUZ29" s="271"/>
      <c r="WVA29" s="271"/>
      <c r="WVB29" s="271"/>
      <c r="WVC29" s="271"/>
      <c r="WVD29" s="271"/>
      <c r="WVE29" s="271"/>
      <c r="WVF29" s="271"/>
      <c r="WVG29" s="271"/>
      <c r="WVH29" s="271"/>
      <c r="WVI29" s="271"/>
      <c r="WVJ29" s="271"/>
      <c r="WVK29" s="271"/>
      <c r="WVL29" s="271"/>
      <c r="WVM29" s="271"/>
      <c r="WVN29" s="271"/>
      <c r="WVO29" s="271"/>
      <c r="WVP29" s="271"/>
      <c r="WVQ29" s="271"/>
      <c r="WVR29" s="271"/>
      <c r="WVS29" s="271"/>
      <c r="WVT29" s="271"/>
      <c r="WVU29" s="271"/>
      <c r="WVV29" s="271"/>
      <c r="WVW29" s="271"/>
      <c r="WVX29" s="271"/>
      <c r="WVY29" s="271"/>
      <c r="WVZ29" s="271"/>
      <c r="WWA29" s="271"/>
      <c r="WWB29" s="271"/>
      <c r="WWC29" s="271"/>
      <c r="WWD29" s="271"/>
      <c r="WWE29" s="271"/>
      <c r="WWF29" s="271"/>
      <c r="WWG29" s="271"/>
      <c r="WWH29" s="271"/>
      <c r="WWI29" s="271"/>
      <c r="WWJ29" s="271"/>
      <c r="WWK29" s="271"/>
      <c r="WWL29" s="271"/>
      <c r="WWM29" s="271"/>
      <c r="WWN29" s="271"/>
      <c r="WWO29" s="271"/>
      <c r="WWP29" s="271"/>
      <c r="WWQ29" s="271"/>
      <c r="WWR29" s="271"/>
      <c r="WWS29" s="271"/>
      <c r="WWT29" s="271"/>
      <c r="WWU29" s="271"/>
      <c r="WWV29" s="271"/>
      <c r="WWW29" s="271"/>
      <c r="WWX29" s="271"/>
      <c r="WWY29" s="271"/>
      <c r="WWZ29" s="271"/>
      <c r="WXA29" s="271"/>
      <c r="WXB29" s="271"/>
      <c r="WXC29" s="271"/>
      <c r="WXD29" s="271"/>
      <c r="WXE29" s="271"/>
      <c r="WXF29" s="271"/>
      <c r="WXG29" s="271"/>
      <c r="WXH29" s="271"/>
      <c r="WXI29" s="271"/>
      <c r="WXJ29" s="271"/>
      <c r="WXK29" s="271"/>
      <c r="WXL29" s="271"/>
      <c r="WXM29" s="271"/>
      <c r="WXN29" s="271"/>
      <c r="WXO29" s="271"/>
      <c r="WXP29" s="271"/>
      <c r="WXQ29" s="271"/>
      <c r="WXR29" s="271"/>
      <c r="WXS29" s="271"/>
      <c r="WXT29" s="271"/>
      <c r="WXU29" s="271"/>
      <c r="WXV29" s="271"/>
      <c r="WXW29" s="271"/>
      <c r="WXX29" s="271"/>
      <c r="WXY29" s="271"/>
      <c r="WXZ29" s="271"/>
      <c r="WYA29" s="271"/>
      <c r="WYB29" s="271"/>
      <c r="WYC29" s="271"/>
      <c r="WYD29" s="271"/>
      <c r="WYE29" s="271"/>
      <c r="WYF29" s="271"/>
      <c r="WYG29" s="271"/>
      <c r="WYH29" s="271"/>
      <c r="WYI29" s="271"/>
      <c r="WYJ29" s="271"/>
      <c r="WYK29" s="271"/>
      <c r="WYL29" s="271"/>
      <c r="WYM29" s="271"/>
      <c r="WYN29" s="271"/>
      <c r="WYO29" s="271"/>
      <c r="WYP29" s="271"/>
      <c r="WYQ29" s="271"/>
      <c r="WYR29" s="271"/>
      <c r="WYS29" s="271"/>
      <c r="WYT29" s="271"/>
      <c r="WYU29" s="271"/>
      <c r="WYV29" s="271"/>
      <c r="WYW29" s="271"/>
      <c r="WYX29" s="271"/>
      <c r="WYY29" s="271"/>
      <c r="WYZ29" s="271"/>
      <c r="WZA29" s="271"/>
      <c r="WZB29" s="271"/>
      <c r="WZC29" s="271"/>
      <c r="WZD29" s="271"/>
      <c r="WZE29" s="271"/>
      <c r="WZF29" s="271"/>
      <c r="WZG29" s="271"/>
      <c r="WZH29" s="271"/>
      <c r="WZI29" s="271"/>
      <c r="WZJ29" s="271"/>
      <c r="WZK29" s="271"/>
      <c r="WZL29" s="271"/>
      <c r="WZM29" s="271"/>
      <c r="WZN29" s="271"/>
      <c r="WZO29" s="271"/>
      <c r="WZP29" s="271"/>
      <c r="WZQ29" s="271"/>
      <c r="WZR29" s="271"/>
      <c r="WZS29" s="271"/>
      <c r="WZT29" s="271"/>
      <c r="WZU29" s="271"/>
      <c r="WZV29" s="271"/>
      <c r="WZW29" s="271"/>
      <c r="WZX29" s="271"/>
      <c r="WZY29" s="271"/>
      <c r="WZZ29" s="271"/>
      <c r="XAA29" s="271"/>
      <c r="XAB29" s="271"/>
      <c r="XAC29" s="271"/>
      <c r="XAD29" s="271"/>
      <c r="XAE29" s="271"/>
      <c r="XAF29" s="271"/>
      <c r="XAG29" s="271"/>
      <c r="XAH29" s="271"/>
      <c r="XAI29" s="271"/>
      <c r="XAJ29" s="271"/>
      <c r="XAK29" s="271"/>
      <c r="XAL29" s="271"/>
      <c r="XAM29" s="271"/>
      <c r="XAN29" s="271"/>
      <c r="XAO29" s="271"/>
      <c r="XAP29" s="271"/>
      <c r="XAQ29" s="271"/>
      <c r="XAR29" s="271"/>
      <c r="XAS29" s="271"/>
      <c r="XAT29" s="271"/>
      <c r="XAU29" s="271"/>
      <c r="XAV29" s="271"/>
      <c r="XAW29" s="271"/>
      <c r="XAX29" s="271"/>
      <c r="XAY29" s="271"/>
      <c r="XAZ29" s="271"/>
      <c r="XBA29" s="271"/>
      <c r="XBB29" s="271"/>
      <c r="XBC29" s="271"/>
      <c r="XBD29" s="271"/>
      <c r="XBE29" s="271"/>
      <c r="XBF29" s="271"/>
      <c r="XBG29" s="271"/>
      <c r="XBH29" s="271"/>
      <c r="XBI29" s="271"/>
      <c r="XBJ29" s="271"/>
      <c r="XBK29" s="271"/>
      <c r="XBL29" s="271"/>
      <c r="XBM29" s="271"/>
      <c r="XBN29" s="271"/>
      <c r="XBO29" s="271"/>
      <c r="XBP29" s="271"/>
      <c r="XBQ29" s="271"/>
      <c r="XBR29" s="271"/>
      <c r="XBS29" s="271"/>
      <c r="XBT29" s="271"/>
      <c r="XBU29" s="271"/>
      <c r="XBV29" s="271"/>
      <c r="XBW29" s="271"/>
      <c r="XBX29" s="271"/>
      <c r="XBY29" s="271"/>
      <c r="XBZ29" s="271"/>
      <c r="XCA29" s="271"/>
      <c r="XCB29" s="271"/>
      <c r="XCC29" s="271"/>
      <c r="XCD29" s="271"/>
      <c r="XCE29" s="271"/>
      <c r="XCF29" s="271"/>
      <c r="XCG29" s="271"/>
      <c r="XCH29" s="271"/>
      <c r="XCI29" s="271"/>
      <c r="XCJ29" s="271"/>
      <c r="XCK29" s="271"/>
      <c r="XCL29" s="271"/>
      <c r="XCM29" s="271"/>
      <c r="XCN29" s="271"/>
      <c r="XCO29" s="271"/>
      <c r="XCP29" s="271"/>
      <c r="XCQ29" s="271"/>
      <c r="XCR29" s="271"/>
      <c r="XCS29" s="271"/>
      <c r="XCT29" s="271"/>
      <c r="XCU29" s="271"/>
      <c r="XCV29" s="271"/>
      <c r="XCW29" s="271"/>
      <c r="XCX29" s="271"/>
      <c r="XCY29" s="271"/>
      <c r="XCZ29" s="271"/>
      <c r="XDA29" s="271"/>
      <c r="XDB29" s="271"/>
      <c r="XDC29" s="271"/>
      <c r="XDD29" s="271"/>
      <c r="XDE29" s="271"/>
      <c r="XDF29" s="271"/>
      <c r="XDG29" s="271"/>
      <c r="XDH29" s="271"/>
      <c r="XDI29" s="271"/>
      <c r="XDJ29" s="271"/>
      <c r="XDK29" s="271"/>
      <c r="XDL29" s="271"/>
      <c r="XDM29" s="271"/>
      <c r="XDN29" s="271"/>
      <c r="XDO29" s="271"/>
      <c r="XDP29" s="271"/>
      <c r="XDQ29" s="271"/>
      <c r="XDR29" s="271"/>
      <c r="XDS29" s="271"/>
      <c r="XDT29" s="271"/>
      <c r="XDU29" s="271"/>
      <c r="XDV29" s="271"/>
      <c r="XDW29" s="271"/>
      <c r="XDX29" s="271"/>
      <c r="XDY29" s="271"/>
      <c r="XDZ29" s="271"/>
      <c r="XEA29" s="271"/>
      <c r="XEB29" s="271"/>
      <c r="XEC29" s="271"/>
      <c r="XED29" s="271"/>
      <c r="XEE29" s="271"/>
      <c r="XEF29" s="271"/>
      <c r="XEG29" s="271"/>
      <c r="XEH29" s="271"/>
      <c r="XEI29" s="271"/>
      <c r="XEJ29" s="271"/>
      <c r="XEK29" s="271"/>
      <c r="XEL29" s="271"/>
      <c r="XEM29" s="271"/>
      <c r="XEN29" s="271"/>
      <c r="XEO29" s="271"/>
      <c r="XEP29" s="271"/>
      <c r="XEQ29" s="271"/>
      <c r="XER29" s="271"/>
      <c r="XES29" s="271"/>
      <c r="XET29" s="271"/>
      <c r="XEU29" s="271"/>
      <c r="XEV29" s="271"/>
      <c r="XEW29" s="271"/>
      <c r="XEX29" s="271"/>
      <c r="XEY29" s="271"/>
      <c r="XEZ29" s="271"/>
      <c r="XFA29" s="271"/>
      <c r="XFB29" s="271"/>
      <c r="XFC29" s="271"/>
      <c r="XFD29" s="271"/>
    </row>
    <row r="30" spans="1:16384">
      <c r="A30" s="265"/>
      <c r="B30" s="285"/>
      <c r="C30" s="285"/>
      <c r="D30" s="285"/>
      <c r="E30" s="285"/>
      <c r="F30" s="285"/>
      <c r="G30" s="290"/>
      <c r="H30" s="290"/>
      <c r="I30" s="290"/>
      <c r="J30" s="290"/>
    </row>
    <row r="31" spans="1:16384">
      <c r="A31" s="261" t="s">
        <v>124</v>
      </c>
      <c r="B31" s="289"/>
      <c r="C31" s="289"/>
      <c r="D31" s="289"/>
      <c r="E31" s="289"/>
      <c r="F31" s="289"/>
      <c r="G31" s="290"/>
      <c r="H31" s="290"/>
      <c r="I31" s="290"/>
      <c r="J31" s="290"/>
    </row>
    <row r="32" spans="1:16384">
      <c r="A32" s="263" t="s">
        <v>125</v>
      </c>
      <c r="B32" s="285">
        <v>0.16160805470496351</v>
      </c>
      <c r="C32" s="285">
        <v>0.15833146504456311</v>
      </c>
      <c r="D32" s="285">
        <v>0.15789238157383861</v>
      </c>
      <c r="E32" s="285">
        <v>0.17251097911472635</v>
      </c>
      <c r="F32" s="285">
        <v>0.16404322544122293</v>
      </c>
      <c r="G32" s="285">
        <v>0.17673070177615688</v>
      </c>
      <c r="H32" s="285">
        <v>0.18046555280199122</v>
      </c>
      <c r="I32" s="285">
        <v>0.19667369148847133</v>
      </c>
      <c r="J32" s="285">
        <v>0.19365706214718431</v>
      </c>
    </row>
    <row r="33" spans="1:10">
      <c r="A33" s="267"/>
      <c r="B33" s="289"/>
      <c r="C33" s="289"/>
      <c r="D33" s="289"/>
      <c r="E33" s="289"/>
      <c r="F33" s="289"/>
      <c r="G33" s="290"/>
      <c r="H33" s="290"/>
      <c r="I33" s="290"/>
      <c r="J33" s="290"/>
    </row>
    <row r="34" spans="1:10">
      <c r="A34" s="261" t="s">
        <v>120</v>
      </c>
      <c r="B34" s="289"/>
      <c r="C34" s="289"/>
      <c r="D34" s="289"/>
      <c r="E34" s="289"/>
      <c r="F34" s="289"/>
      <c r="G34" s="290"/>
      <c r="H34" s="290"/>
      <c r="I34" s="290"/>
      <c r="J34" s="290"/>
    </row>
    <row r="35" spans="1:10">
      <c r="A35" s="263" t="s">
        <v>322</v>
      </c>
      <c r="B35" s="285">
        <v>2.4637478705281088</v>
      </c>
      <c r="C35" s="285">
        <v>1.9803161757141388</v>
      </c>
      <c r="D35" s="285">
        <v>2.1298629316156092</v>
      </c>
      <c r="E35" s="285">
        <v>1.6439259514287985</v>
      </c>
      <c r="F35" s="285">
        <v>1.6907972713145627</v>
      </c>
      <c r="G35" s="285">
        <v>2.3165914321908398</v>
      </c>
      <c r="H35" s="285">
        <v>2.0987186304612586</v>
      </c>
      <c r="I35" s="285">
        <v>2.2095493666662032</v>
      </c>
      <c r="J35" s="285">
        <v>2.2862442306862789</v>
      </c>
    </row>
    <row r="36" spans="1:10">
      <c r="A36" s="263" t="s">
        <v>43</v>
      </c>
      <c r="B36" s="285">
        <v>1.5985727608636626</v>
      </c>
      <c r="C36" s="285">
        <v>1.6275220490515887</v>
      </c>
      <c r="D36" s="285">
        <v>1.6907032788690124</v>
      </c>
      <c r="E36" s="285">
        <v>1.7890685570924654</v>
      </c>
      <c r="F36" s="285">
        <v>1.692151828433448</v>
      </c>
      <c r="G36" s="285">
        <v>1.6877863278941883</v>
      </c>
      <c r="H36" s="285">
        <v>1.7266083951987996</v>
      </c>
      <c r="I36" s="285">
        <v>1.6554851952761043</v>
      </c>
      <c r="J36" s="285">
        <v>1.6838099215476354</v>
      </c>
    </row>
    <row r="37" spans="1:10">
      <c r="A37" s="263" t="s">
        <v>241</v>
      </c>
      <c r="B37" s="285">
        <v>1.1881362468372114</v>
      </c>
      <c r="C37" s="285">
        <v>1.1929165750638249</v>
      </c>
      <c r="D37" s="285">
        <v>1.2506330610796903</v>
      </c>
      <c r="E37" s="285">
        <v>1.3571374215373928</v>
      </c>
      <c r="F37" s="285">
        <v>1.3021002341113321</v>
      </c>
      <c r="G37" s="285">
        <v>1.3034019656971181</v>
      </c>
      <c r="H37" s="285">
        <v>1.3437838803227291</v>
      </c>
      <c r="I37" s="285">
        <v>1.2898551837005994</v>
      </c>
      <c r="J37" s="285">
        <v>1.2938064961870519</v>
      </c>
    </row>
    <row r="38" spans="1:10">
      <c r="A38" s="263" t="s">
        <v>122</v>
      </c>
      <c r="B38" s="285">
        <v>0.54880919472711254</v>
      </c>
      <c r="C38" s="285">
        <v>0.53116560815779468</v>
      </c>
      <c r="D38" s="285">
        <v>0.51914607155445336</v>
      </c>
      <c r="E38" s="285">
        <v>0.52188333516226337</v>
      </c>
      <c r="F38" s="285">
        <v>0.52355155454521873</v>
      </c>
      <c r="G38" s="285">
        <v>0.53306018728415583</v>
      </c>
      <c r="H38" s="285">
        <v>0.52571850284059263</v>
      </c>
      <c r="I38" s="285">
        <v>0.54083341427422937</v>
      </c>
      <c r="J38" s="285">
        <v>0.52254177592497553</v>
      </c>
    </row>
    <row r="39" spans="1:10">
      <c r="A39" s="263" t="s">
        <v>123</v>
      </c>
      <c r="B39" s="285">
        <v>0.22525310550958</v>
      </c>
      <c r="C39" s="285">
        <v>0.23084610925663113</v>
      </c>
      <c r="D39" s="285">
        <v>0.22846258797179822</v>
      </c>
      <c r="E39" s="285">
        <v>0.22541638019649426</v>
      </c>
      <c r="F39" s="285">
        <v>0.20421179328049233</v>
      </c>
      <c r="G39" s="285">
        <v>0.20490095657089763</v>
      </c>
      <c r="H39" s="285">
        <v>0.2012573799710371</v>
      </c>
      <c r="I39" s="285">
        <v>0.19774543522602403</v>
      </c>
      <c r="J39" s="285">
        <v>0.20379340161831178</v>
      </c>
    </row>
    <row r="40" spans="1:10">
      <c r="B40" s="289"/>
      <c r="C40" s="289"/>
      <c r="D40" s="289"/>
      <c r="E40" s="289"/>
      <c r="F40" s="289"/>
      <c r="G40" s="290"/>
      <c r="H40" s="290"/>
      <c r="I40" s="290"/>
      <c r="J40" s="290"/>
    </row>
    <row r="41" spans="1:10">
      <c r="A41" s="261" t="s">
        <v>348</v>
      </c>
      <c r="B41" s="290"/>
      <c r="C41" s="290"/>
      <c r="D41" s="290"/>
      <c r="E41" s="290"/>
      <c r="F41" s="290"/>
      <c r="G41" s="290"/>
      <c r="H41" s="290"/>
      <c r="I41" s="290"/>
      <c r="J41" s="290"/>
    </row>
    <row r="42" spans="1:10">
      <c r="A42" s="263" t="s">
        <v>373</v>
      </c>
      <c r="B42" s="285">
        <v>0.2152585488845366</v>
      </c>
      <c r="C42" s="285">
        <v>0.21441623895818179</v>
      </c>
      <c r="D42" s="285">
        <v>0.21306806282722512</v>
      </c>
      <c r="E42" s="285">
        <v>0.2121318254228288</v>
      </c>
      <c r="F42" s="285">
        <v>0.216</v>
      </c>
      <c r="G42" s="285">
        <v>0.21815634718959695</v>
      </c>
      <c r="H42" s="285">
        <v>0.23566971312967758</v>
      </c>
      <c r="I42" s="285">
        <v>0.23557973207019595</v>
      </c>
      <c r="J42" s="285">
        <v>0.26558871577567944</v>
      </c>
    </row>
    <row r="43" spans="1:10">
      <c r="A43" s="263" t="s">
        <v>102</v>
      </c>
      <c r="B43" s="285">
        <v>0.2152585488845366</v>
      </c>
      <c r="C43" s="285">
        <v>0.214</v>
      </c>
      <c r="D43" s="285">
        <v>0.21299999999999999</v>
      </c>
      <c r="E43" s="285">
        <v>0.2121318254228288</v>
      </c>
      <c r="F43" s="285">
        <v>0.217</v>
      </c>
      <c r="G43" s="285">
        <v>0.219</v>
      </c>
      <c r="H43" s="285">
        <v>0.23599999999999999</v>
      </c>
      <c r="I43" s="285">
        <v>0.23599999999999999</v>
      </c>
      <c r="J43" s="285">
        <v>0.26900000000000002</v>
      </c>
    </row>
    <row r="44" spans="1:10">
      <c r="A44" s="263" t="s">
        <v>111</v>
      </c>
      <c r="B44" s="285">
        <v>1.9741451115463382E-2</v>
      </c>
      <c r="C44" s="285">
        <v>1.3583761041818215E-2</v>
      </c>
      <c r="D44" s="285">
        <v>8.9319371727748786E-3</v>
      </c>
      <c r="E44" s="285">
        <v>7.8681745771712053E-3</v>
      </c>
      <c r="F44" s="285">
        <v>-5.5448815189373946E-6</v>
      </c>
      <c r="G44" s="285">
        <v>-1.5575860656869001E-4</v>
      </c>
      <c r="H44" s="285">
        <v>-2.6375056804614494E-4</v>
      </c>
      <c r="I44" s="285">
        <v>4.3873922751079819E-3</v>
      </c>
      <c r="J44" s="285">
        <v>5.2547901873660208E-3</v>
      </c>
    </row>
    <row r="45" spans="1:10">
      <c r="A45" s="263" t="s">
        <v>398</v>
      </c>
      <c r="B45" s="285">
        <v>0.23499999999999999</v>
      </c>
      <c r="C45" s="285">
        <v>0.22800000000000001</v>
      </c>
      <c r="D45" s="285">
        <v>0.222</v>
      </c>
      <c r="E45" s="285">
        <v>0.22</v>
      </c>
      <c r="F45" s="285">
        <v>0.217</v>
      </c>
      <c r="G45" s="285">
        <v>0.21884424139343131</v>
      </c>
      <c r="H45" s="285">
        <v>0.23573624943195384</v>
      </c>
      <c r="I45" s="285">
        <v>0.24038739227510797</v>
      </c>
      <c r="J45" s="285">
        <v>0.27425479018736604</v>
      </c>
    </row>
    <row r="46" spans="1:10">
      <c r="A46" s="263" t="s">
        <v>376</v>
      </c>
      <c r="B46" s="285">
        <v>0.12764779514660543</v>
      </c>
      <c r="C46" s="285">
        <v>0.13296972411336383</v>
      </c>
      <c r="D46" s="285">
        <v>0.13479396017566023</v>
      </c>
      <c r="E46" s="285">
        <v>0.14187019411191343</v>
      </c>
      <c r="F46" s="285">
        <v>0.13800000000000001</v>
      </c>
      <c r="G46" s="285">
        <v>0.14299277617753012</v>
      </c>
      <c r="H46" s="285">
        <v>0.154</v>
      </c>
      <c r="I46" s="285">
        <v>0.154</v>
      </c>
      <c r="J46" s="285">
        <v>0.16832127882217837</v>
      </c>
    </row>
    <row r="48" spans="1:10">
      <c r="A48" s="271"/>
    </row>
  </sheetData>
  <pageMargins left="0.70866141732283472" right="0.70866141732283472" top="0.74803149606299213" bottom="0.74803149606299213" header="0.31496062992125984" footer="0.31496062992125984"/>
  <pageSetup paperSize="9" firstPageNumber="10" fitToHeight="2" orientation="landscape" useFirstPageNumber="1" r:id="rId1"/>
  <headerFooter>
    <oddFooter xml:space="preserve">&amp;L&amp;8______________________________________________________
&amp;"-,Italic"Arion Bank Factbook 30.09.2019&amp;C&amp;8&amp;P&amp;R&amp;8______________________________________________________
</oddFooter>
  </headerFooter>
  <rowBreaks count="1" manualBreakCount="1">
    <brk id="30"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pageSetUpPr fitToPage="1"/>
  </sheetPr>
  <dimension ref="A1:R50"/>
  <sheetViews>
    <sheetView zoomScaleNormal="100" workbookViewId="0"/>
  </sheetViews>
  <sheetFormatPr defaultRowHeight="14.25"/>
  <cols>
    <col min="1" max="1" width="45.7109375" style="269" customWidth="1"/>
    <col min="2" max="17" width="9.140625" style="269"/>
    <col min="18" max="18" width="12" style="269" bestFit="1" customWidth="1"/>
    <col min="19" max="16384" width="9.140625" style="269"/>
  </cols>
  <sheetData>
    <row r="1" spans="1:10" ht="27.75" customHeight="1">
      <c r="A1" s="255" t="s">
        <v>339</v>
      </c>
      <c r="B1" s="257"/>
      <c r="C1" s="284"/>
      <c r="D1" s="284"/>
      <c r="E1" s="284"/>
      <c r="F1" s="284"/>
      <c r="G1" s="284"/>
      <c r="H1" s="284"/>
      <c r="I1" s="284"/>
      <c r="J1" s="284"/>
    </row>
    <row r="2" spans="1:10">
      <c r="A2" s="257" t="s">
        <v>325</v>
      </c>
      <c r="B2" s="258" t="s">
        <v>280</v>
      </c>
      <c r="C2" s="258" t="s">
        <v>279</v>
      </c>
      <c r="D2" s="258" t="s">
        <v>278</v>
      </c>
      <c r="E2" s="258" t="s">
        <v>277</v>
      </c>
      <c r="F2" s="258" t="s">
        <v>276</v>
      </c>
      <c r="G2" s="258" t="s">
        <v>275</v>
      </c>
      <c r="H2" s="258" t="s">
        <v>274</v>
      </c>
      <c r="I2" s="258" t="s">
        <v>273</v>
      </c>
      <c r="J2" s="258" t="s">
        <v>272</v>
      </c>
    </row>
    <row r="3" spans="1:10">
      <c r="A3" s="259"/>
      <c r="B3" s="260"/>
      <c r="C3" s="260"/>
      <c r="D3" s="260"/>
      <c r="E3" s="260"/>
      <c r="F3" s="260"/>
      <c r="G3" s="260"/>
      <c r="H3" s="260"/>
      <c r="I3" s="260"/>
      <c r="J3" s="260"/>
    </row>
    <row r="4" spans="1:10">
      <c r="A4" s="263" t="s">
        <v>83</v>
      </c>
      <c r="B4" s="292">
        <v>13854</v>
      </c>
      <c r="C4" s="292">
        <v>16463</v>
      </c>
      <c r="D4" s="292">
        <v>14684</v>
      </c>
      <c r="E4" s="292">
        <v>16349</v>
      </c>
      <c r="F4" s="292">
        <v>14933</v>
      </c>
      <c r="G4" s="292">
        <v>13990</v>
      </c>
      <c r="H4" s="292">
        <v>14044</v>
      </c>
      <c r="I4" s="292">
        <v>13545</v>
      </c>
      <c r="J4" s="292">
        <v>13199</v>
      </c>
    </row>
    <row r="5" spans="1:10">
      <c r="A5" s="263" t="s">
        <v>84</v>
      </c>
      <c r="B5" s="293">
        <v>-6472</v>
      </c>
      <c r="C5" s="293">
        <v>-8655</v>
      </c>
      <c r="D5" s="293">
        <v>-7250</v>
      </c>
      <c r="E5" s="293">
        <v>-8380</v>
      </c>
      <c r="F5" s="293">
        <v>-7724</v>
      </c>
      <c r="G5" s="293">
        <v>-6676</v>
      </c>
      <c r="H5" s="293">
        <v>-7217</v>
      </c>
      <c r="I5" s="293">
        <v>-6481</v>
      </c>
      <c r="J5" s="293">
        <v>-6166</v>
      </c>
    </row>
    <row r="6" spans="1:10">
      <c r="A6" s="261" t="s">
        <v>0</v>
      </c>
      <c r="B6" s="324">
        <v>7382</v>
      </c>
      <c r="C6" s="324">
        <v>7808</v>
      </c>
      <c r="D6" s="324">
        <v>7434</v>
      </c>
      <c r="E6" s="324">
        <v>7969</v>
      </c>
      <c r="F6" s="324">
        <v>7209</v>
      </c>
      <c r="G6" s="324">
        <v>7314</v>
      </c>
      <c r="H6" s="324">
        <v>6827</v>
      </c>
      <c r="I6" s="324">
        <v>7064</v>
      </c>
      <c r="J6" s="324">
        <v>7033</v>
      </c>
    </row>
    <row r="7" spans="1:10">
      <c r="A7" s="263" t="s">
        <v>327</v>
      </c>
      <c r="B7" s="291">
        <v>2965</v>
      </c>
      <c r="C7" s="292">
        <v>2830</v>
      </c>
      <c r="D7" s="292">
        <v>2629</v>
      </c>
      <c r="E7" s="292">
        <v>3064</v>
      </c>
      <c r="F7" s="292">
        <v>2990</v>
      </c>
      <c r="G7" s="292">
        <v>3028</v>
      </c>
      <c r="H7" s="292">
        <v>2575</v>
      </c>
      <c r="I7" s="292">
        <v>3475</v>
      </c>
      <c r="J7" s="292">
        <v>2843</v>
      </c>
    </row>
    <row r="8" spans="1:10">
      <c r="A8" s="263" t="s">
        <v>328</v>
      </c>
      <c r="B8" s="299">
        <v>-326</v>
      </c>
      <c r="C8" s="299">
        <v>-352</v>
      </c>
      <c r="D8" s="299">
        <v>-412</v>
      </c>
      <c r="E8" s="299">
        <v>-318</v>
      </c>
      <c r="F8" s="299">
        <v>-304</v>
      </c>
      <c r="G8" s="299">
        <v>-316</v>
      </c>
      <c r="H8" s="299">
        <v>-370</v>
      </c>
      <c r="I8" s="299">
        <v>-351</v>
      </c>
      <c r="J8" s="299">
        <v>-364</v>
      </c>
    </row>
    <row r="9" spans="1:10">
      <c r="A9" s="261" t="s">
        <v>326</v>
      </c>
      <c r="B9" s="324">
        <v>2639</v>
      </c>
      <c r="C9" s="324">
        <v>2478</v>
      </c>
      <c r="D9" s="324">
        <v>2217</v>
      </c>
      <c r="E9" s="324">
        <v>2746</v>
      </c>
      <c r="F9" s="324">
        <v>2686</v>
      </c>
      <c r="G9" s="324">
        <v>2712</v>
      </c>
      <c r="H9" s="324">
        <v>2205</v>
      </c>
      <c r="I9" s="324">
        <v>3124</v>
      </c>
      <c r="J9" s="324">
        <v>2479</v>
      </c>
    </row>
    <row r="10" spans="1:10">
      <c r="A10" s="263" t="s">
        <v>408</v>
      </c>
      <c r="B10" s="292">
        <v>1087</v>
      </c>
      <c r="C10" s="292">
        <v>823</v>
      </c>
      <c r="D10" s="292">
        <v>766</v>
      </c>
      <c r="E10" s="292">
        <v>-774</v>
      </c>
      <c r="F10" s="292">
        <v>984</v>
      </c>
      <c r="G10" s="292">
        <v>1119</v>
      </c>
      <c r="H10" s="292">
        <v>1387</v>
      </c>
      <c r="I10" s="292">
        <v>1555</v>
      </c>
      <c r="J10" s="292">
        <v>-687</v>
      </c>
    </row>
    <row r="11" spans="1:10">
      <c r="A11" s="263" t="s">
        <v>2</v>
      </c>
      <c r="B11" s="292">
        <v>934</v>
      </c>
      <c r="C11" s="292">
        <v>1023</v>
      </c>
      <c r="D11" s="292">
        <v>253</v>
      </c>
      <c r="E11" s="292">
        <v>704</v>
      </c>
      <c r="F11" s="292">
        <v>569</v>
      </c>
      <c r="G11" s="292">
        <v>758</v>
      </c>
      <c r="H11" s="292">
        <v>143</v>
      </c>
      <c r="I11" s="292">
        <v>324</v>
      </c>
      <c r="J11" s="292">
        <v>716</v>
      </c>
    </row>
    <row r="12" spans="1:10">
      <c r="A12" s="263" t="s">
        <v>401</v>
      </c>
      <c r="B12" s="292">
        <v>30</v>
      </c>
      <c r="C12" s="292">
        <v>-7</v>
      </c>
      <c r="D12" s="292">
        <v>727</v>
      </c>
      <c r="E12" s="292">
        <v>11</v>
      </c>
      <c r="F12" s="292">
        <v>34</v>
      </c>
      <c r="G12" s="292">
        <v>2</v>
      </c>
      <c r="H12" s="292">
        <v>-20</v>
      </c>
      <c r="I12" s="292">
        <v>-10</v>
      </c>
      <c r="J12" s="292">
        <v>17</v>
      </c>
    </row>
    <row r="13" spans="1:10">
      <c r="A13" s="263" t="s">
        <v>10</v>
      </c>
      <c r="B13" s="293">
        <v>272</v>
      </c>
      <c r="C13" s="293">
        <v>95</v>
      </c>
      <c r="D13" s="293">
        <v>310</v>
      </c>
      <c r="E13" s="293">
        <v>294</v>
      </c>
      <c r="F13" s="293">
        <v>422</v>
      </c>
      <c r="G13" s="293">
        <v>600</v>
      </c>
      <c r="H13" s="293">
        <v>268</v>
      </c>
      <c r="I13" s="293">
        <v>90</v>
      </c>
      <c r="J13" s="293">
        <v>345</v>
      </c>
    </row>
    <row r="14" spans="1:10">
      <c r="A14" s="323" t="s">
        <v>431</v>
      </c>
      <c r="B14" s="314">
        <v>2323</v>
      </c>
      <c r="C14" s="314">
        <v>1934</v>
      </c>
      <c r="D14" s="314">
        <v>2056</v>
      </c>
      <c r="E14" s="314">
        <v>235</v>
      </c>
      <c r="F14" s="314">
        <v>2009</v>
      </c>
      <c r="G14" s="314">
        <v>2479</v>
      </c>
      <c r="H14" s="314">
        <v>1778</v>
      </c>
      <c r="I14" s="314">
        <v>1959</v>
      </c>
      <c r="J14" s="314">
        <v>391</v>
      </c>
    </row>
    <row r="15" spans="1:10">
      <c r="A15" s="261" t="s">
        <v>4</v>
      </c>
      <c r="B15" s="324">
        <v>12344</v>
      </c>
      <c r="C15" s="324">
        <v>12220</v>
      </c>
      <c r="D15" s="324">
        <v>11707</v>
      </c>
      <c r="E15" s="324">
        <v>10950</v>
      </c>
      <c r="F15" s="324">
        <v>11904</v>
      </c>
      <c r="G15" s="324">
        <v>12505</v>
      </c>
      <c r="H15" s="324">
        <v>10810</v>
      </c>
      <c r="I15" s="324">
        <v>12147</v>
      </c>
      <c r="J15" s="324">
        <v>9903</v>
      </c>
    </row>
    <row r="16" spans="1:10" ht="18" customHeight="1">
      <c r="A16" s="263" t="s">
        <v>323</v>
      </c>
      <c r="B16" s="292">
        <v>-4130</v>
      </c>
      <c r="C16" s="292">
        <v>-3805</v>
      </c>
      <c r="D16" s="292">
        <v>-3630</v>
      </c>
      <c r="E16" s="292">
        <v>-3584</v>
      </c>
      <c r="F16" s="292">
        <v>-3129</v>
      </c>
      <c r="G16" s="292">
        <v>-3949</v>
      </c>
      <c r="H16" s="292">
        <v>-3616</v>
      </c>
      <c r="I16" s="292">
        <v>-3461</v>
      </c>
      <c r="J16" s="292">
        <v>-3054</v>
      </c>
    </row>
    <row r="17" spans="1:18">
      <c r="A17" s="263" t="s">
        <v>6</v>
      </c>
      <c r="B17" s="292">
        <v>-2810</v>
      </c>
      <c r="C17" s="292">
        <v>-2813</v>
      </c>
      <c r="D17" s="292">
        <v>-3232</v>
      </c>
      <c r="E17" s="292">
        <v>-3015</v>
      </c>
      <c r="F17" s="292">
        <v>-2864</v>
      </c>
      <c r="G17" s="292">
        <v>-2978</v>
      </c>
      <c r="H17" s="292">
        <v>-3143</v>
      </c>
      <c r="I17" s="292">
        <v>-2982</v>
      </c>
      <c r="J17" s="292">
        <v>-2877</v>
      </c>
    </row>
    <row r="18" spans="1:18">
      <c r="A18" s="261" t="s">
        <v>291</v>
      </c>
      <c r="B18" s="324">
        <v>-6940</v>
      </c>
      <c r="C18" s="324">
        <v>-6618</v>
      </c>
      <c r="D18" s="324">
        <v>-6862</v>
      </c>
      <c r="E18" s="324">
        <v>-6599</v>
      </c>
      <c r="F18" s="324">
        <v>-5993</v>
      </c>
      <c r="G18" s="324">
        <v>-6927</v>
      </c>
      <c r="H18" s="324">
        <v>-6759</v>
      </c>
      <c r="I18" s="324">
        <v>-6443</v>
      </c>
      <c r="J18" s="324">
        <v>-5931</v>
      </c>
    </row>
    <row r="19" spans="1:18">
      <c r="A19" s="263" t="s">
        <v>41</v>
      </c>
      <c r="B19" s="292">
        <v>-809</v>
      </c>
      <c r="C19" s="292">
        <v>-912</v>
      </c>
      <c r="D19" s="292">
        <v>-906</v>
      </c>
      <c r="E19" s="292">
        <v>-765</v>
      </c>
      <c r="F19" s="292">
        <v>-937</v>
      </c>
      <c r="G19" s="292">
        <v>-879</v>
      </c>
      <c r="H19" s="292">
        <v>-804</v>
      </c>
      <c r="I19" s="292">
        <v>-784</v>
      </c>
      <c r="J19" s="292">
        <v>-814</v>
      </c>
    </row>
    <row r="20" spans="1:18">
      <c r="A20" s="263" t="s">
        <v>329</v>
      </c>
      <c r="B20" s="293">
        <v>484</v>
      </c>
      <c r="C20" s="293">
        <v>-988</v>
      </c>
      <c r="D20" s="293">
        <v>-1081</v>
      </c>
      <c r="E20" s="293">
        <v>-573</v>
      </c>
      <c r="F20" s="293">
        <v>-2650</v>
      </c>
      <c r="G20" s="293">
        <v>-166</v>
      </c>
      <c r="H20" s="293">
        <v>-135</v>
      </c>
      <c r="I20" s="293">
        <v>1504</v>
      </c>
      <c r="J20" s="293">
        <v>-2500</v>
      </c>
    </row>
    <row r="21" spans="1:18">
      <c r="A21" s="261" t="s">
        <v>330</v>
      </c>
      <c r="B21" s="316">
        <v>5079</v>
      </c>
      <c r="C21" s="316">
        <v>3702</v>
      </c>
      <c r="D21" s="316">
        <v>2858</v>
      </c>
      <c r="E21" s="316">
        <v>3013</v>
      </c>
      <c r="F21" s="316">
        <v>2324</v>
      </c>
      <c r="G21" s="316">
        <v>4533</v>
      </c>
      <c r="H21" s="316">
        <v>3112</v>
      </c>
      <c r="I21" s="316">
        <v>6424</v>
      </c>
      <c r="J21" s="316">
        <v>658</v>
      </c>
    </row>
    <row r="22" spans="1:18" ht="14.25" customHeight="1">
      <c r="A22" s="263" t="s">
        <v>411</v>
      </c>
      <c r="B22" s="293">
        <v>-1278</v>
      </c>
      <c r="C22" s="293">
        <v>-891</v>
      </c>
      <c r="D22" s="293">
        <v>-622</v>
      </c>
      <c r="E22" s="293">
        <v>-881</v>
      </c>
      <c r="F22" s="293">
        <v>-973</v>
      </c>
      <c r="G22" s="293">
        <v>-1302</v>
      </c>
      <c r="H22" s="293">
        <v>-890</v>
      </c>
      <c r="I22" s="293">
        <v>-1957</v>
      </c>
      <c r="J22" s="293">
        <v>-713</v>
      </c>
    </row>
    <row r="23" spans="1:18" s="275" customFormat="1" ht="15">
      <c r="A23" s="261" t="s">
        <v>331</v>
      </c>
      <c r="B23" s="316">
        <v>3801</v>
      </c>
      <c r="C23" s="316">
        <v>2811</v>
      </c>
      <c r="D23" s="316">
        <v>2236</v>
      </c>
      <c r="E23" s="316">
        <v>2132</v>
      </c>
      <c r="F23" s="316">
        <v>1351</v>
      </c>
      <c r="G23" s="316">
        <v>3231</v>
      </c>
      <c r="H23" s="316">
        <v>2222</v>
      </c>
      <c r="I23" s="316">
        <v>4467</v>
      </c>
      <c r="J23" s="316">
        <v>-55</v>
      </c>
    </row>
    <row r="24" spans="1:18">
      <c r="A24" s="263" t="s">
        <v>332</v>
      </c>
      <c r="B24" s="293">
        <v>-3040</v>
      </c>
      <c r="C24" s="293">
        <v>-715</v>
      </c>
      <c r="D24" s="293">
        <v>-1219</v>
      </c>
      <c r="E24" s="293">
        <v>-516</v>
      </c>
      <c r="F24" s="293">
        <v>-202</v>
      </c>
      <c r="G24" s="293">
        <v>-169</v>
      </c>
      <c r="H24" s="293">
        <v>-273</v>
      </c>
      <c r="I24" s="293">
        <v>-401</v>
      </c>
      <c r="J24" s="293">
        <v>-58</v>
      </c>
      <c r="R24" s="283"/>
    </row>
    <row r="25" spans="1:18">
      <c r="A25" s="261" t="s">
        <v>8</v>
      </c>
      <c r="B25" s="324">
        <v>761</v>
      </c>
      <c r="C25" s="324">
        <v>2096</v>
      </c>
      <c r="D25" s="324">
        <v>1017</v>
      </c>
      <c r="E25" s="324">
        <v>1616</v>
      </c>
      <c r="F25" s="324">
        <v>1149</v>
      </c>
      <c r="G25" s="324">
        <v>3062</v>
      </c>
      <c r="H25" s="324">
        <v>1949</v>
      </c>
      <c r="I25" s="324">
        <v>4066</v>
      </c>
      <c r="J25" s="324">
        <v>-113</v>
      </c>
    </row>
    <row r="26" spans="1:18" ht="1.5" customHeight="1">
      <c r="A26" s="261"/>
      <c r="B26" s="294"/>
      <c r="C26" s="294"/>
      <c r="D26" s="294"/>
      <c r="E26" s="294"/>
      <c r="F26" s="294"/>
      <c r="G26" s="294"/>
      <c r="H26" s="294"/>
      <c r="I26" s="294"/>
      <c r="J26" s="294"/>
    </row>
    <row r="27" spans="1:18">
      <c r="A27" s="277"/>
      <c r="B27" s="292"/>
      <c r="C27" s="292"/>
      <c r="D27" s="292"/>
      <c r="E27" s="292"/>
      <c r="F27" s="292"/>
      <c r="G27" s="292"/>
      <c r="H27" s="292"/>
      <c r="I27" s="292"/>
      <c r="J27" s="292"/>
      <c r="N27" s="273"/>
      <c r="O27" s="273"/>
      <c r="P27" s="273"/>
      <c r="Q27" s="273"/>
      <c r="R27" s="273"/>
    </row>
    <row r="28" spans="1:18">
      <c r="A28" s="261" t="s">
        <v>333</v>
      </c>
      <c r="B28" s="292"/>
      <c r="C28" s="292"/>
      <c r="D28" s="292"/>
      <c r="E28" s="292"/>
      <c r="F28" s="292"/>
      <c r="G28" s="292"/>
      <c r="H28" s="292"/>
      <c r="I28" s="292"/>
      <c r="J28" s="292"/>
    </row>
    <row r="29" spans="1:18">
      <c r="A29" s="263" t="s">
        <v>96</v>
      </c>
      <c r="B29" s="292">
        <v>761</v>
      </c>
      <c r="C29" s="292">
        <v>2096</v>
      </c>
      <c r="D29" s="292">
        <v>1017</v>
      </c>
      <c r="E29" s="292">
        <v>1567</v>
      </c>
      <c r="F29" s="292">
        <v>1151</v>
      </c>
      <c r="G29" s="292">
        <v>2449</v>
      </c>
      <c r="H29" s="292">
        <v>1949</v>
      </c>
      <c r="I29" s="292">
        <v>4049</v>
      </c>
      <c r="J29" s="292">
        <v>-114</v>
      </c>
    </row>
    <row r="30" spans="1:18">
      <c r="A30" s="263" t="s">
        <v>334</v>
      </c>
      <c r="B30" s="293">
        <v>0</v>
      </c>
      <c r="C30" s="293">
        <v>0</v>
      </c>
      <c r="D30" s="293">
        <v>0</v>
      </c>
      <c r="E30" s="293">
        <v>49</v>
      </c>
      <c r="F30" s="293">
        <v>-2</v>
      </c>
      <c r="G30" s="293">
        <v>613</v>
      </c>
      <c r="H30" s="293">
        <v>0</v>
      </c>
      <c r="I30" s="293">
        <v>17</v>
      </c>
      <c r="J30" s="293">
        <v>1</v>
      </c>
    </row>
    <row r="31" spans="1:18">
      <c r="A31" s="261" t="s">
        <v>324</v>
      </c>
      <c r="B31" s="324">
        <v>761</v>
      </c>
      <c r="C31" s="324">
        <v>2096</v>
      </c>
      <c r="D31" s="324">
        <v>1017</v>
      </c>
      <c r="E31" s="324">
        <v>1616</v>
      </c>
      <c r="F31" s="324">
        <v>1149</v>
      </c>
      <c r="G31" s="324">
        <v>3062</v>
      </c>
      <c r="H31" s="324">
        <v>1949</v>
      </c>
      <c r="I31" s="324">
        <v>4066</v>
      </c>
      <c r="J31" s="324">
        <v>-113</v>
      </c>
    </row>
    <row r="32" spans="1:18" ht="1.5" customHeight="1">
      <c r="A32" s="261"/>
      <c r="B32" s="294"/>
      <c r="C32" s="294"/>
      <c r="D32" s="294"/>
      <c r="E32" s="294"/>
      <c r="F32" s="294"/>
      <c r="G32" s="294"/>
      <c r="H32" s="294"/>
      <c r="I32" s="294"/>
      <c r="J32" s="294"/>
    </row>
    <row r="33" spans="1:10">
      <c r="A33" s="261"/>
      <c r="B33" s="287"/>
      <c r="C33" s="287"/>
      <c r="D33" s="287"/>
      <c r="E33" s="287"/>
      <c r="F33" s="287"/>
      <c r="G33" s="287"/>
      <c r="H33" s="287"/>
      <c r="I33" s="287"/>
      <c r="J33" s="287"/>
    </row>
    <row r="34" spans="1:10">
      <c r="A34" s="261" t="s">
        <v>346</v>
      </c>
      <c r="B34" s="292"/>
      <c r="C34" s="292"/>
      <c r="D34" s="292"/>
      <c r="E34" s="292"/>
      <c r="F34" s="292"/>
      <c r="G34" s="292"/>
      <c r="H34" s="292"/>
      <c r="I34" s="292"/>
      <c r="J34" s="292"/>
    </row>
    <row r="35" spans="1:10">
      <c r="A35" s="263" t="s">
        <v>336</v>
      </c>
      <c r="B35" s="292"/>
      <c r="C35" s="292"/>
      <c r="D35" s="292"/>
      <c r="E35" s="292"/>
      <c r="F35" s="292"/>
      <c r="G35" s="292"/>
      <c r="H35" s="292"/>
      <c r="I35" s="292"/>
      <c r="J35" s="292"/>
    </row>
    <row r="36" spans="1:10">
      <c r="A36" s="263" t="s">
        <v>337</v>
      </c>
      <c r="B36" s="295">
        <v>0.41951488423373762</v>
      </c>
      <c r="C36" s="295">
        <v>1.155457552370452</v>
      </c>
      <c r="D36" s="295">
        <v>0.56119073869900771</v>
      </c>
      <c r="E36" s="295">
        <v>1.5575085886601809</v>
      </c>
      <c r="F36" s="295">
        <v>0.63</v>
      </c>
      <c r="G36" s="295">
        <v>1.3432049224184055</v>
      </c>
      <c r="H36" s="295">
        <v>0.95</v>
      </c>
      <c r="I36" s="295">
        <v>2.1253746253746253</v>
      </c>
      <c r="J36" s="295">
        <v>-0.15488383712215839</v>
      </c>
    </row>
    <row r="37" spans="1:10">
      <c r="A37" s="261"/>
      <c r="B37" s="262"/>
      <c r="C37" s="262"/>
      <c r="D37" s="262"/>
      <c r="E37" s="262"/>
      <c r="F37" s="262"/>
      <c r="G37" s="262"/>
      <c r="H37" s="262"/>
      <c r="I37" s="262"/>
      <c r="J37" s="262"/>
    </row>
    <row r="42" spans="1:10" ht="1.5" customHeight="1"/>
    <row r="43" spans="1:10">
      <c r="A43" s="261"/>
      <c r="B43" s="262"/>
      <c r="C43" s="262"/>
      <c r="D43" s="262"/>
      <c r="E43" s="262"/>
      <c r="F43" s="262"/>
      <c r="G43" s="262"/>
      <c r="H43" s="262"/>
      <c r="I43" s="262"/>
      <c r="J43" s="262"/>
    </row>
    <row r="44" spans="1:10">
      <c r="B44" s="262"/>
      <c r="C44" s="262"/>
      <c r="D44" s="262"/>
      <c r="E44" s="262"/>
      <c r="F44" s="262"/>
      <c r="G44" s="262"/>
      <c r="H44" s="262"/>
      <c r="I44" s="262"/>
      <c r="J44" s="262"/>
    </row>
    <row r="45" spans="1:10">
      <c r="B45" s="262"/>
      <c r="C45" s="262"/>
      <c r="D45" s="262"/>
      <c r="E45" s="262"/>
      <c r="F45" s="262"/>
      <c r="G45" s="262"/>
      <c r="H45" s="262"/>
      <c r="I45" s="262"/>
      <c r="J45" s="262"/>
    </row>
    <row r="46" spans="1:10">
      <c r="B46" s="262"/>
      <c r="C46" s="262"/>
      <c r="D46" s="262"/>
      <c r="E46" s="262"/>
      <c r="F46" s="262"/>
      <c r="G46" s="262"/>
      <c r="H46" s="262"/>
      <c r="I46" s="262"/>
      <c r="J46" s="262"/>
    </row>
    <row r="47" spans="1:10">
      <c r="B47" s="262"/>
      <c r="C47" s="262"/>
      <c r="D47" s="262"/>
      <c r="E47" s="262"/>
      <c r="F47" s="262"/>
      <c r="G47" s="262"/>
      <c r="H47" s="262"/>
      <c r="I47" s="262"/>
      <c r="J47" s="262"/>
    </row>
    <row r="48" spans="1:10">
      <c r="B48" s="262"/>
      <c r="C48" s="262"/>
      <c r="D48" s="262"/>
      <c r="E48" s="262"/>
      <c r="F48" s="262"/>
      <c r="G48" s="262"/>
      <c r="H48" s="262"/>
      <c r="I48" s="262"/>
      <c r="J48" s="262"/>
    </row>
    <row r="49" spans="2:10">
      <c r="B49" s="262"/>
      <c r="C49" s="262"/>
      <c r="D49" s="262"/>
      <c r="E49" s="262"/>
      <c r="F49" s="262"/>
      <c r="G49" s="262"/>
      <c r="H49" s="262"/>
      <c r="I49" s="262"/>
      <c r="J49" s="262"/>
    </row>
    <row r="50" spans="2:10">
      <c r="B50" s="262"/>
      <c r="C50" s="262"/>
      <c r="D50" s="262"/>
      <c r="E50" s="262"/>
      <c r="F50" s="262"/>
      <c r="G50" s="262"/>
      <c r="H50" s="262"/>
      <c r="I50" s="262"/>
      <c r="J50" s="262"/>
    </row>
  </sheetData>
  <pageMargins left="0.70866141732283472" right="0.70866141732283472" top="0.74803149606299213" bottom="0.74803149606299213" header="0.31496062992125984" footer="0.31496062992125984"/>
  <pageSetup paperSize="9" scale="99" firstPageNumber="12" orientation="landscape" useFirstPageNumber="1" r:id="rId1"/>
  <headerFooter>
    <oddFooter>&amp;L&amp;8______________________________________________________
&amp;"-,Italic"Arion Bank Factbook 30.09.2019&amp;C&amp;8&amp;P&amp;R&amp;8______________________________________________________
&amp;"-,Italic"All amounts are in ISK millions</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20</vt:i4>
      </vt:variant>
    </vt:vector>
  </HeadingPairs>
  <TitlesOfParts>
    <vt:vector size="38" baseType="lpstr">
      <vt:lpstr>Cover</vt:lpstr>
      <vt:lpstr>KFI 5 Years</vt:lpstr>
      <vt:lpstr>Income statement 5 years</vt:lpstr>
      <vt:lpstr>Balance sheet 5 years</vt:lpstr>
      <vt:lpstr>Net interest income 5 years</vt:lpstr>
      <vt:lpstr>Loans to customers 5 years</vt:lpstr>
      <vt:lpstr>Capital 5 years</vt:lpstr>
      <vt:lpstr>KFI 9 quarters</vt:lpstr>
      <vt:lpstr>Income statement 9 quarters</vt:lpstr>
      <vt:lpstr>Balance sheet 9 quarters</vt:lpstr>
      <vt:lpstr>Net interest income 9 quarters</vt:lpstr>
      <vt:lpstr>Loans to customers 9 - quarters</vt:lpstr>
      <vt:lpstr>Capital 9 quarters</vt:lpstr>
      <vt:lpstr>Disclaimer</vt:lpstr>
      <vt:lpstr>KFI old</vt:lpstr>
      <vt:lpstr>P&amp;L_Q (2) old</vt:lpstr>
      <vt:lpstr>FTE´S old</vt:lpstr>
      <vt:lpstr>LB_Q old</vt:lpstr>
      <vt:lpstr>'P&amp;L_Q (2) old'!curr_date</vt:lpstr>
      <vt:lpstr>'P&amp;L_Q (2) old'!Prev_date</vt:lpstr>
      <vt:lpstr>'Balance sheet 5 years'!Print_Area</vt:lpstr>
      <vt:lpstr>'Balance sheet 9 quarters'!Print_Area</vt:lpstr>
      <vt:lpstr>'Capital 5 years'!Print_Area</vt:lpstr>
      <vt:lpstr>'Capital 9 quarters'!Print_Area</vt:lpstr>
      <vt:lpstr>Cover!Print_Area</vt:lpstr>
      <vt:lpstr>Disclaimer!Print_Area</vt:lpstr>
      <vt:lpstr>'Income statement 5 years'!Print_Area</vt:lpstr>
      <vt:lpstr>'Income statement 9 quarters'!Print_Area</vt:lpstr>
      <vt:lpstr>'KFI 5 Years'!Print_Area</vt:lpstr>
      <vt:lpstr>'KFI 9 quarters'!Print_Area</vt:lpstr>
      <vt:lpstr>'Loans to customers 5 years'!Print_Area</vt:lpstr>
      <vt:lpstr>'Loans to customers 9 - quarters'!Print_Area</vt:lpstr>
      <vt:lpstr>'Net interest income 5 years'!Print_Area</vt:lpstr>
      <vt:lpstr>'Net interest income 9 quarters'!Print_Area</vt:lpstr>
      <vt:lpstr>'Capital 9 quarters'!Print_Titles</vt:lpstr>
      <vt:lpstr>'KFI 9 quarters'!Print_Titles</vt:lpstr>
      <vt:lpstr>'Loans to customers 5 years'!Print_Titles</vt:lpstr>
      <vt:lpstr>'Loans to customers 9 - quarters'!Print_Titles</vt:lpstr>
    </vt:vector>
  </TitlesOfParts>
  <Company>Kaupthing Bank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teituri</dc:creator>
  <cp:lastModifiedBy>Andrés Magnússon</cp:lastModifiedBy>
  <cp:lastPrinted>2019-10-31T13:12:42Z</cp:lastPrinted>
  <dcterms:created xsi:type="dcterms:W3CDTF">2010-04-14T10:35:17Z</dcterms:created>
  <dcterms:modified xsi:type="dcterms:W3CDTF">2019-10-31T13:13:17Z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-521107420</vt:i4>
  </property>
  <property fmtid="{D5CDD505-2E9C-101B-9397-08002B2CF9AE}" pid="3" name="_NewReviewCycle">
    <vt:lpwstr/>
  </property>
  <property fmtid="{D5CDD505-2E9C-101B-9397-08002B2CF9AE}" pid="4" name="_EmailSubject">
    <vt:lpwstr>Q3 2019 Arion Bank Investor presentation II.pdf</vt:lpwstr>
  </property>
  <property fmtid="{D5CDD505-2E9C-101B-9397-08002B2CF9AE}" pid="5" name="_AuthorEmail">
    <vt:lpwstr>andres.magnusson@arionbanki.is</vt:lpwstr>
  </property>
  <property fmtid="{D5CDD505-2E9C-101B-9397-08002B2CF9AE}" pid="6" name="_AuthorEmailDisplayName">
    <vt:lpwstr>Andrés Magnússon</vt:lpwstr>
  </property>
  <property fmtid="{D5CDD505-2E9C-101B-9397-08002B2CF9AE}" pid="7" name="_PreviousAdHocReviewCycleID">
    <vt:i4>832290517</vt:i4>
  </property>
</Properties>
</file>